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K:\JSA_EvaluationTeam\FamilialDNA\05CostBenefit\CostModel&amp;SimulationTool\"/>
    </mc:Choice>
  </mc:AlternateContent>
  <bookViews>
    <workbookView xWindow="0" yWindow="0" windowWidth="17970" windowHeight="8280" tabRatio="568"/>
  </bookViews>
  <sheets>
    <sheet name="Introduction" sheetId="12" r:id="rId1"/>
    <sheet name="TransitionsData" sheetId="11" r:id="rId2"/>
    <sheet name="TransitionsDataSample" sheetId="8" r:id="rId3"/>
    <sheet name="CostData" sheetId="3" r:id="rId4"/>
    <sheet name="CostDataSample" sheetId="2" r:id="rId5"/>
    <sheet name="FDSCostSimultationTool_Summary" sheetId="7" r:id="rId6"/>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I11" i="8" l="1"/>
  <c r="E11" i="8"/>
  <c r="G21" i="11"/>
  <c r="G18" i="11"/>
  <c r="G14" i="11"/>
  <c r="G22" i="11"/>
  <c r="G9" i="11"/>
  <c r="G10" i="11"/>
  <c r="G8" i="11"/>
  <c r="I22" i="11"/>
  <c r="E9" i="7"/>
  <c r="G11" i="11"/>
  <c r="I11" i="11"/>
  <c r="I20" i="8"/>
  <c r="E20" i="8"/>
  <c r="I17" i="8"/>
  <c r="E17" i="8"/>
  <c r="I13" i="8"/>
  <c r="E13" i="8"/>
  <c r="E21" i="8"/>
  <c r="I8" i="8"/>
  <c r="E8" i="8"/>
  <c r="I9" i="8"/>
  <c r="E9" i="8"/>
  <c r="E7" i="8"/>
  <c r="G21" i="8"/>
  <c r="F21" i="8"/>
  <c r="G17" i="11"/>
  <c r="G19" i="11"/>
  <c r="G13" i="11"/>
  <c r="G15" i="11"/>
  <c r="G20" i="11"/>
  <c r="G16" i="11"/>
  <c r="G12" i="11"/>
  <c r="J19" i="8"/>
  <c r="K19" i="8"/>
  <c r="L19" i="8"/>
  <c r="I19" i="8"/>
  <c r="E19" i="8"/>
  <c r="I16" i="8"/>
  <c r="E16" i="8"/>
  <c r="J15" i="8"/>
  <c r="K15" i="8"/>
  <c r="I15" i="8"/>
  <c r="E15" i="8"/>
  <c r="I12" i="8"/>
  <c r="E12" i="8"/>
  <c r="E18" i="8"/>
  <c r="G18" i="8"/>
  <c r="F18" i="8"/>
  <c r="E14" i="8"/>
  <c r="G14" i="8"/>
  <c r="F14" i="8"/>
  <c r="E10" i="8"/>
  <c r="G10" i="8"/>
  <c r="F10" i="8"/>
  <c r="G7" i="8"/>
  <c r="F7" i="8"/>
  <c r="N17" i="3"/>
  <c r="D4" i="7"/>
  <c r="N29" i="3"/>
  <c r="N28" i="3"/>
  <c r="N27" i="3"/>
  <c r="N26" i="3"/>
  <c r="N25" i="3"/>
  <c r="N19" i="3"/>
  <c r="N18" i="3"/>
  <c r="N16" i="3"/>
  <c r="N15" i="3"/>
  <c r="N27" i="2"/>
  <c r="N26" i="2"/>
  <c r="N25" i="2"/>
  <c r="N24" i="2"/>
  <c r="N23" i="2"/>
  <c r="N14" i="2"/>
  <c r="N15" i="2"/>
  <c r="N16" i="2"/>
  <c r="N17" i="2"/>
  <c r="N13" i="2"/>
  <c r="H22" i="11"/>
  <c r="O19" i="3"/>
  <c r="H8" i="11"/>
  <c r="O25" i="3"/>
  <c r="I8" i="11"/>
  <c r="P26" i="3"/>
  <c r="P16" i="3"/>
  <c r="I15" i="11"/>
  <c r="H15" i="11"/>
  <c r="I19" i="11"/>
  <c r="H19" i="11"/>
  <c r="O29" i="3"/>
  <c r="P29" i="3"/>
  <c r="O15" i="3"/>
  <c r="H11" i="11"/>
  <c r="P19" i="3"/>
  <c r="D9" i="7"/>
  <c r="P25" i="3"/>
  <c r="P15" i="3"/>
  <c r="P18" i="3"/>
  <c r="P28" i="3"/>
  <c r="O16" i="3"/>
  <c r="O26" i="3"/>
  <c r="O27" i="3"/>
  <c r="O17" i="3"/>
  <c r="P17" i="3"/>
  <c r="P27" i="3"/>
  <c r="O28" i="3"/>
  <c r="O18" i="3"/>
  <c r="D12" i="7"/>
  <c r="D16" i="7"/>
  <c r="E12" i="7"/>
  <c r="E16" i="7"/>
  <c r="E13" i="7"/>
  <c r="E17" i="7"/>
  <c r="D13" i="7"/>
  <c r="D17" i="7"/>
</calcChain>
</file>

<file path=xl/comments1.xml><?xml version="1.0" encoding="utf-8"?>
<comments xmlns="http://schemas.openxmlformats.org/spreadsheetml/2006/main">
  <authors>
    <author>Avinash Bhati</author>
  </authors>
  <commentList>
    <comment ref="C7" authorId="0" shapeId="0">
      <text>
        <r>
          <rPr>
            <sz val="9"/>
            <color indexed="81"/>
            <rFont val="Calibri"/>
            <family val="2"/>
          </rPr>
          <t>Any FDS-specific software and/or hardware needed to support that software (e.g., modern PC or server with specialized processors).</t>
        </r>
      </text>
    </comment>
    <comment ref="C8" authorId="0" shapeId="0">
      <text>
        <r>
          <rPr>
            <sz val="9"/>
            <color indexed="81"/>
            <rFont val="Calibri"/>
            <family val="2"/>
          </rPr>
          <t>Training needed for proper implementation of FDS policy</t>
        </r>
      </text>
    </comment>
    <comment ref="C9" authorId="0" shapeId="0">
      <text>
        <r>
          <rPr>
            <sz val="9"/>
            <color indexed="81"/>
            <rFont val="Calibri"/>
            <family val="2"/>
          </rPr>
          <t>General cost category relating to any other costs associated with start-up, such as resources required to enact and obtain approval for new policies or to hire additional staff for supporting the FDS functions.</t>
        </r>
      </text>
    </comment>
    <comment ref="D13" authorId="0" shapeId="0">
      <text>
        <r>
          <rPr>
            <sz val="9"/>
            <color indexed="81"/>
            <rFont val="Calibri"/>
            <family val="2"/>
          </rPr>
          <t>To prepare, submit and process FDS request; process and conduct lineage testing; conduct non-DNA information review; or conduct ongoing law enforcement training.</t>
        </r>
      </text>
    </comment>
    <comment ref="F13" authorId="0" shapeId="0">
      <text>
        <r>
          <rPr>
            <sz val="9"/>
            <color indexed="81"/>
            <rFont val="Calibri"/>
            <family val="2"/>
          </rPr>
          <t>Storing, transporting, and backing up FDS search results/findings; reagents, plate, and other lab/chemical supplies; supplies related to non-DNA review efforts</t>
        </r>
      </text>
    </comment>
    <comment ref="H13" authorId="0" shapeId="0">
      <text>
        <r>
          <rPr>
            <sz val="9"/>
            <color indexed="81"/>
            <rFont val="Calibri"/>
            <family val="2"/>
          </rPr>
          <t xml:space="preserve">Travel related to gathering information for conducting non-DNA information review; transporting FDS results or findings to law enforcement
</t>
        </r>
      </text>
    </comment>
    <comment ref="J13" authorId="0" shapeId="0">
      <text>
        <r>
          <rPr>
            <sz val="9"/>
            <color indexed="81"/>
            <rFont val="Calibri"/>
            <family val="2"/>
          </rPr>
          <t>Depending on the licensing arrangement for conducting FDS searchers; Software needed for lineage testing (if done in-house)</t>
        </r>
      </text>
    </comment>
    <comment ref="L13" authorId="0" shapeId="0">
      <text>
        <r>
          <rPr>
            <sz val="9"/>
            <color indexed="81"/>
            <rFont val="Calibri"/>
            <family val="2"/>
          </rPr>
          <t xml:space="preserve">If FDS searching and lineage testing is contracted out
</t>
        </r>
      </text>
    </comment>
    <comment ref="G17" authorId="0" shapeId="0">
      <text>
        <r>
          <rPr>
            <sz val="9"/>
            <color indexed="81"/>
            <rFont val="Calibri"/>
            <family val="2"/>
          </rPr>
          <t>Costs are estimated for 1 evidence sample &amp; 10 CODIS profile samples (top 10 male candidates with high likelihood ratio).</t>
        </r>
      </text>
    </comment>
    <comment ref="D23" authorId="0" shapeId="0">
      <text>
        <r>
          <rPr>
            <sz val="9"/>
            <color indexed="81"/>
            <rFont val="Calibri"/>
            <family val="2"/>
          </rPr>
          <t>To prepare, submit and process FDS request; process and conduct lineage testing; conduct non-DNA information review; or conduct ongoing law enforcement training.</t>
        </r>
      </text>
    </comment>
    <comment ref="F23" authorId="0" shapeId="0">
      <text>
        <r>
          <rPr>
            <sz val="9"/>
            <color indexed="81"/>
            <rFont val="Calibri"/>
            <family val="2"/>
          </rPr>
          <t>Storing, transporting, and backing up FDS search results/findings; reagents, plate, and other lab/chemical supplies; supplies related to non-DNA review efforts</t>
        </r>
      </text>
    </comment>
    <comment ref="H23" authorId="0" shapeId="0">
      <text>
        <r>
          <rPr>
            <sz val="9"/>
            <color indexed="81"/>
            <rFont val="Calibri"/>
            <family val="2"/>
          </rPr>
          <t xml:space="preserve">Travel related to gathering information for conducting non-DNA information review; transporting FDS results or findings to law enforcement
</t>
        </r>
      </text>
    </comment>
    <comment ref="J23" authorId="0" shapeId="0">
      <text>
        <r>
          <rPr>
            <sz val="9"/>
            <color indexed="81"/>
            <rFont val="Calibri"/>
            <family val="2"/>
          </rPr>
          <t>Depending on the licensing arrangement for conducting FDS searchers; Software needed for lineage testing (if done in-house)</t>
        </r>
      </text>
    </comment>
    <comment ref="L23" authorId="0" shapeId="0">
      <text>
        <r>
          <rPr>
            <sz val="9"/>
            <color indexed="81"/>
            <rFont val="Calibri"/>
            <family val="2"/>
          </rPr>
          <t xml:space="preserve">If FDS searching and lineage testing is contracted out
</t>
        </r>
      </text>
    </comment>
    <comment ref="G27" authorId="0" shapeId="0">
      <text>
        <r>
          <rPr>
            <sz val="9"/>
            <color indexed="81"/>
            <rFont val="Calibri"/>
            <family val="2"/>
          </rPr>
          <t>Costs are estimated for 50 evidence samples &amp; 500 CODIS profile samples (top 10 male candidates for each samples with a high LR)</t>
        </r>
      </text>
    </comment>
  </commentList>
</comments>
</file>

<file path=xl/comments2.xml><?xml version="1.0" encoding="utf-8"?>
<comments xmlns="http://schemas.openxmlformats.org/spreadsheetml/2006/main">
  <authors>
    <author>Avinash Bhati</author>
  </authors>
  <commentList>
    <comment ref="C5" authorId="0" shapeId="0">
      <text>
        <r>
          <rPr>
            <sz val="9"/>
            <color indexed="81"/>
            <rFont val="Calibri"/>
            <family val="2"/>
          </rPr>
          <t>Any FDS-specific software and/or hardware needed to support that software (e.g., modern PC or server with specialized processors).</t>
        </r>
      </text>
    </comment>
    <comment ref="C6" authorId="0" shapeId="0">
      <text>
        <r>
          <rPr>
            <sz val="9"/>
            <color indexed="81"/>
            <rFont val="Calibri"/>
            <family val="2"/>
          </rPr>
          <t>Training needed for proper implementation of FDS policy</t>
        </r>
      </text>
    </comment>
    <comment ref="C7" authorId="0" shapeId="0">
      <text>
        <r>
          <rPr>
            <sz val="9"/>
            <color indexed="81"/>
            <rFont val="Calibri"/>
            <family val="2"/>
          </rPr>
          <t>General cost category relating to any other costs associated with start-up, such as resources required to enact and obtain approval for new policies or to hire additional staff for supporting the FDS functions.</t>
        </r>
      </text>
    </comment>
    <comment ref="D11" authorId="0" shapeId="0">
      <text>
        <r>
          <rPr>
            <sz val="9"/>
            <color indexed="81"/>
            <rFont val="Calibri"/>
            <family val="2"/>
          </rPr>
          <t>To prepare, submit and process FDS request; process and conduct lineage testing; conduct non-DNA information review; or conduct ongoing law enforcement training.</t>
        </r>
      </text>
    </comment>
    <comment ref="F11" authorId="0" shapeId="0">
      <text>
        <r>
          <rPr>
            <sz val="9"/>
            <color indexed="81"/>
            <rFont val="Calibri"/>
            <family val="2"/>
          </rPr>
          <t>Storing, transporting, and backing up FDS search results/findings; reagents, plate, and other lab/chemical supplies; supplies related to non-DNA review efforts</t>
        </r>
      </text>
    </comment>
    <comment ref="H11" authorId="0" shapeId="0">
      <text>
        <r>
          <rPr>
            <sz val="9"/>
            <color indexed="81"/>
            <rFont val="Calibri"/>
            <family val="2"/>
          </rPr>
          <t xml:space="preserve">Travel related to gathering information for conducting non-DNA information review; transporting FDS results or findings to law enforcement
</t>
        </r>
      </text>
    </comment>
    <comment ref="J11" authorId="0" shapeId="0">
      <text>
        <r>
          <rPr>
            <sz val="9"/>
            <color indexed="81"/>
            <rFont val="Calibri"/>
            <family val="2"/>
          </rPr>
          <t>Depending on the licensing arrangement for conducting FDS searchers; Software needed for lineage testing (if done in-house)</t>
        </r>
      </text>
    </comment>
    <comment ref="L11" authorId="0" shapeId="0">
      <text>
        <r>
          <rPr>
            <sz val="9"/>
            <color indexed="81"/>
            <rFont val="Calibri"/>
            <family val="2"/>
          </rPr>
          <t xml:space="preserve">If FDS searching and lineage testing is contracted out
</t>
        </r>
      </text>
    </comment>
    <comment ref="G15" authorId="0" shapeId="0">
      <text>
        <r>
          <rPr>
            <sz val="9"/>
            <color indexed="81"/>
            <rFont val="Calibri"/>
            <family val="2"/>
          </rPr>
          <t>Costs are estimated for 1 evidence sample &amp; 10 CODIS profile samples (top 10 male candidates with high likelihood ratio).</t>
        </r>
      </text>
    </comment>
    <comment ref="D21" authorId="0" shapeId="0">
      <text>
        <r>
          <rPr>
            <sz val="9"/>
            <color indexed="81"/>
            <rFont val="Calibri"/>
            <family val="2"/>
          </rPr>
          <t>To prepare, submit and process FDS request; process and conduct lineage testing; conduct non-DNA information review; or conduct ongoing law enforcement training.</t>
        </r>
      </text>
    </comment>
    <comment ref="F21" authorId="0" shapeId="0">
      <text>
        <r>
          <rPr>
            <sz val="9"/>
            <color indexed="81"/>
            <rFont val="Calibri"/>
            <family val="2"/>
          </rPr>
          <t>Storing, transporting, and backing up FDS search results/findings; reagents, plate, and other lab/chemical supplies; supplies related to non-DNA review efforts</t>
        </r>
      </text>
    </comment>
    <comment ref="H21" authorId="0" shapeId="0">
      <text>
        <r>
          <rPr>
            <sz val="9"/>
            <color indexed="81"/>
            <rFont val="Calibri"/>
            <family val="2"/>
          </rPr>
          <t xml:space="preserve">Travel related to gathering information for conducting non-DNA information review; transporting FDS results or findings to law enforcement
</t>
        </r>
      </text>
    </comment>
    <comment ref="J21" authorId="0" shapeId="0">
      <text>
        <r>
          <rPr>
            <sz val="9"/>
            <color indexed="81"/>
            <rFont val="Calibri"/>
            <family val="2"/>
          </rPr>
          <t>Depending on the licensing arrangement for conducting FDS searchers; Software needed for lineage testing (if done in-house)</t>
        </r>
      </text>
    </comment>
    <comment ref="L21" authorId="0" shapeId="0">
      <text>
        <r>
          <rPr>
            <sz val="9"/>
            <color indexed="81"/>
            <rFont val="Calibri"/>
            <family val="2"/>
          </rPr>
          <t xml:space="preserve">If FDS searching and lineage testing is contracted out
</t>
        </r>
      </text>
    </comment>
    <comment ref="G25" authorId="0" shapeId="0">
      <text>
        <r>
          <rPr>
            <sz val="9"/>
            <color indexed="81"/>
            <rFont val="Calibri"/>
            <family val="2"/>
          </rPr>
          <t>Costs are estimated for 50 evidence samples &amp; 500 CODIS profile samples (top 10 male candidates for each samples with a high LR)</t>
        </r>
      </text>
    </comment>
  </commentList>
</comments>
</file>

<file path=xl/sharedStrings.xml><?xml version="1.0" encoding="utf-8"?>
<sst xmlns="http://schemas.openxmlformats.org/spreadsheetml/2006/main" count="194" uniqueCount="81">
  <si>
    <t>FDS Request</t>
  </si>
  <si>
    <t>FDS Search</t>
  </si>
  <si>
    <t>Non DNA information review</t>
  </si>
  <si>
    <t>Personnel</t>
  </si>
  <si>
    <t>Supplies</t>
  </si>
  <si>
    <t>Travel</t>
  </si>
  <si>
    <t>Contracted
Services</t>
  </si>
  <si>
    <t>Denied</t>
  </si>
  <si>
    <t>Software
Fees</t>
  </si>
  <si>
    <t>Other</t>
  </si>
  <si>
    <t>TABLE A: Investment/Start-up Costs</t>
  </si>
  <si>
    <t>TABLE D</t>
  </si>
  <si>
    <t>No potential familial relations supported</t>
  </si>
  <si>
    <t>Lineage testing (Y-STR)</t>
  </si>
  <si>
    <t>Units</t>
  </si>
  <si>
    <t>Total</t>
  </si>
  <si>
    <t>Hours</t>
  </si>
  <si>
    <t>$/Unit</t>
  </si>
  <si>
    <t>$/Hr</t>
  </si>
  <si>
    <t>Miles</t>
  </si>
  <si>
    <t>$/Mile</t>
  </si>
  <si>
    <t>$</t>
  </si>
  <si>
    <t>Bulk FDS Search (50 Samples) Cost (Default of Overwrite)</t>
  </si>
  <si>
    <t>%</t>
  </si>
  <si>
    <t>Variable Costs</t>
  </si>
  <si>
    <t>Probability of outcome</t>
  </si>
  <si>
    <t>Expected startup cost for implementing FDS technology</t>
  </si>
  <si>
    <t>Expected cost per outcome</t>
  </si>
  <si>
    <t>Expected additional cost resulting from each bulk FDS request</t>
  </si>
  <si>
    <t>A: FDS Requests</t>
  </si>
  <si>
    <t>B: FDS Searches</t>
  </si>
  <si>
    <t>E: Information released to police</t>
  </si>
  <si>
    <t>C: Lineage Test</t>
  </si>
  <si>
    <t>Stage</t>
  </si>
  <si>
    <t>Expected additional cost resulting from each individual FDS request</t>
  </si>
  <si>
    <t>Potential associations found (sent for lineage testing)</t>
  </si>
  <si>
    <t>Potential familial relations supported (sent for non-DNA review)</t>
  </si>
  <si>
    <t>Potential familial relations supported (released to LE)</t>
  </si>
  <si>
    <t>Transition Counts</t>
  </si>
  <si>
    <t>Transition Rates</t>
  </si>
  <si>
    <t># of cases in your jurisdiction</t>
  </si>
  <si>
    <t>Transition Rate Calculations
(Do not alter)</t>
  </si>
  <si>
    <t>If only lineage tested IDs released to LE</t>
  </si>
  <si>
    <t>TABLE C: Variable Costs (Bulk FDS)</t>
  </si>
  <si>
    <t xml:space="preserve">Number of FDS conducted in a bulk request = </t>
  </si>
  <si>
    <t>Action</t>
  </si>
  <si>
    <t>State 2</t>
  </si>
  <si>
    <t>City in State 1</t>
  </si>
  <si>
    <r>
      <rPr>
        <b/>
        <sz val="14"/>
        <color theme="1"/>
        <rFont val="Baskerville"/>
      </rPr>
      <t>Sample State FDS Stage Transition Data:</t>
    </r>
    <r>
      <rPr>
        <sz val="14"/>
        <color theme="1"/>
        <rFont val="Baskerville"/>
      </rPr>
      <t xml:space="preserve"> This tab provides sample/pilot stage transition data from two state-level labs and one local-level lab within one of the states that additionally performs FDS with local databases.</t>
    </r>
  </si>
  <si>
    <r>
      <rPr>
        <b/>
        <sz val="14"/>
        <color theme="1"/>
        <rFont val="Baskerville"/>
      </rPr>
      <t xml:space="preserve">Sample Cost Data: </t>
    </r>
    <r>
      <rPr>
        <sz val="14"/>
        <color theme="1"/>
        <rFont val="Baskerville"/>
      </rPr>
      <t>This tab provides sample/pilot cost data from one partner crime lab and may be used as sample data for a jurisdiction.</t>
    </r>
  </si>
  <si>
    <t>Bulk FDS Search (50 Samples) Cost (Sample default values)</t>
  </si>
  <si>
    <r>
      <rPr>
        <b/>
        <sz val="14"/>
        <color theme="1"/>
        <rFont val="Baskerville"/>
      </rPr>
      <t>FDS Cost Simulation Tool Summary</t>
    </r>
    <r>
      <rPr>
        <sz val="14"/>
        <color theme="1"/>
        <rFont val="Baskerville"/>
      </rPr>
      <t>: This tab summarizes the estimated costs associated with using FDS as an investigative tool using cost and case processing data entered in subsequent tabs.</t>
    </r>
  </si>
  <si>
    <r>
      <t xml:space="preserve">If male lineage tested IDs </t>
    </r>
    <r>
      <rPr>
        <b/>
        <i/>
        <sz val="12"/>
        <color theme="1"/>
        <rFont val="Baskerville"/>
      </rPr>
      <t>and</t>
    </r>
    <r>
      <rPr>
        <b/>
        <sz val="12"/>
        <color theme="1"/>
        <rFont val="Baskerville"/>
      </rPr>
      <t xml:space="preserve"> female search IDs released to LE</t>
    </r>
  </si>
  <si>
    <t>Includes female non-lineage tested cases</t>
  </si>
  <si>
    <t>Lineage Tested Cases</t>
  </si>
  <si>
    <t>Probability
of Stage (Includes Females)</t>
  </si>
  <si>
    <t>No potential associations found within threshold</t>
  </si>
  <si>
    <t>Non-DNA review supports viable lead (ID released to LE)</t>
  </si>
  <si>
    <t>Non-DNA review does not support viable lead (ID not released to LE)</t>
  </si>
  <si>
    <t>D: Non-DNA reviews (may or may not be conducted by lab)</t>
  </si>
  <si>
    <t>Expected additional cost per familial relationship identification using individual FDS</t>
  </si>
  <si>
    <t>Expected additional cost per familial relationship identification using bulk FDS</t>
  </si>
  <si>
    <t>Probability of an FDS request resulting in a potential familial relationship being identified for law enforcement</t>
  </si>
  <si>
    <r>
      <rPr>
        <b/>
        <sz val="14"/>
        <color theme="1"/>
        <rFont val="Baskerville"/>
      </rPr>
      <t>State Transition Rates</t>
    </r>
    <r>
      <rPr>
        <sz val="14"/>
        <color theme="1"/>
        <rFont val="Baskerville"/>
      </rPr>
      <t>: This tab includes the stages that an FDS request may go through before a potential familial relation ID is released to law enforcement authorities. These transition rates allow one to compute the diminished expected costs of later stages in the process. The table below requires data (in the shaded cells) on actual number of cases that received a certain action at each stage. These numbers are used to derive the stage transition rates needed for the FDS cost model. As a default, sample data from 2 state-level and 1 local-level jurisdictions is included (also shown on the "TransitionsDataSample" tab), which you can overwrite.</t>
    </r>
  </si>
  <si>
    <r>
      <rPr>
        <b/>
        <sz val="14"/>
        <color theme="1"/>
        <rFont val="Baskerville"/>
      </rPr>
      <t>Cost Categories</t>
    </r>
    <r>
      <rPr>
        <sz val="14"/>
        <color theme="1"/>
        <rFont val="Baskerville"/>
      </rPr>
      <t>: This tab presents the cost categories that need to be quantified for assessing the cost factors for a jurisdiction considering adopting FDS as an investigative tool. There are several stages of the process that might incur costs, and within each stage there are several categories. The tables below show the investment/startup cost (Table A), variable costs for individual familial searches (Table B), and variable costs for bulk familial searches (Table C) that are associated with this technology. The costs are to be computed as marginal (over and above those associated with conducting traditional matching). Explanations of each cost category are provided as comments within the column header/label cells. Sample data are provided in the tab "CostDataSample," and these values are provided as defaults here, which can be overwritten.</t>
    </r>
  </si>
  <si>
    <t>Probability
of Stage (Lineage Tested Only)</t>
  </si>
  <si>
    <t>Individual FDS Request Cost (Sample default values)</t>
  </si>
  <si>
    <t>TABLE B: Variable Costs (Individual FDS Request)</t>
  </si>
  <si>
    <t>Individual FDS Request Cost (Default or Overwrite)</t>
  </si>
  <si>
    <t>Release potential familial relation ID to police</t>
  </si>
  <si>
    <t>This project was supported by Award No. 2013-R2-CX-0013, awarded by the National Institute of Justice, Office of Justice Programs, U.S. Department of Justice. The opinions, findings, and conclusions or recommendations expressed in this publication are those of the authors and do not necessarily reflect those of the U.S. Department of Justice or the roundtable participants.</t>
  </si>
  <si>
    <t>If you have questions or would like more information, please contact the study's Principal Investigator, Sara Debus-Sherrill, at Sara.Debus-Sherrill@icf.com or the study's econometrician, Avi Bhati, at abhati@maxarth.com.</t>
  </si>
  <si>
    <t>Approved (go to Stage B)</t>
  </si>
  <si>
    <t>State 1*</t>
  </si>
  <si>
    <t>*Note: For a single case request, there may be multiple associations- some of which are sent for lineage testing and others (most likely females) which are released directly to law enforcement without lineage testing. Therefore, rows 11-13 may sum to a larger number than the number of FDS requests that are approved for searching/testing (row 9).</t>
  </si>
  <si>
    <t>*Note: "State 1" data does not include cases from "City in State 1"</t>
  </si>
  <si>
    <r>
      <t xml:space="preserve">Enter numbers from your jurisdiction or hypothetical numbers in the </t>
    </r>
    <r>
      <rPr>
        <sz val="12"/>
        <color rgb="FF00B050"/>
        <rFont val="Baskerville"/>
      </rPr>
      <t>green</t>
    </r>
    <r>
      <rPr>
        <sz val="12"/>
        <color theme="1"/>
        <rFont val="Baskerville"/>
      </rPr>
      <t xml:space="preserve"> cells to estimate expected costs.</t>
    </r>
  </si>
  <si>
    <t>Potential associations found (released directly to LE or go to stage D w/out lineage tests)*</t>
  </si>
  <si>
    <t>Equipment/Hardware/Software (including validation/testing)</t>
  </si>
  <si>
    <t>Training (includes developing and participating in training)</t>
  </si>
  <si>
    <r>
      <t xml:space="preserve">The FDS Cost Simulation Tool is a product of the NIJ/ICF Study of Familial DNA Searching. For a description of the tool, the methodology behind it, and an explanation for how to use it, please reference the accompanying document, </t>
    </r>
    <r>
      <rPr>
        <i/>
        <sz val="12"/>
        <color theme="1"/>
        <rFont val="Times New Roman"/>
        <family val="1"/>
      </rPr>
      <t>Study of Familial DNA Searching Policies and Practices- FDS Cost Simulation Tool User Guide.</t>
    </r>
    <r>
      <rPr>
        <sz val="12"/>
        <color theme="1"/>
        <rFont val="Times New Roman"/>
        <family val="1"/>
      </rPr>
      <t>This document has more detailed information about how to use the cost simulation tool and should be helpful for those wanting to use the tool to estimate costs for their own jurisdictions/communities and/or for those wanting to interpret the example data provided here from the study. The cost simulation tool has six tabs, including: (1) this Introduction tab which provides information about the tool, (2) the TransitionsData tab where users can enter information about DNA case processing, (3) the TransitionsDataSample tab where users can view example data from the study, (4) the CostData tab where users can enter information about expected costs associated with various stages of the familial DNA searching process, (5) the CostDataSample tab where users can view example data from the study, and (6) the FDSCostSimulationTool_Summary which provides a summary of estimated costs based on the information entered. As a default, the example study data is already included in the TransitionsData and CostData tabs, but users can overwrite this information if they have data more specific to their own jurisdiction/community. The rest of the tool has protected cells to avoid overwriting formulas and to preserve the example data from the study.</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</si>
</sst>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quot;$&quot;#,##0.00"/>
    <numFmt numFmtId="165" formatCode="&quot;$&quot;#,##0"/>
    <numFmt numFmtId="166" formatCode="0.0%"/>
  </numFmts>
  <fonts count="16">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9"/>
      <color indexed="81"/>
      <name val="Calibri"/>
      <family val="2"/>
    </font>
    <font>
      <sz val="12"/>
      <color theme="1"/>
      <name val="Baskerville"/>
    </font>
    <font>
      <b/>
      <sz val="12"/>
      <color theme="1"/>
      <name val="Baskerville"/>
    </font>
    <font>
      <sz val="14"/>
      <color theme="1"/>
      <name val="Baskerville"/>
    </font>
    <font>
      <b/>
      <sz val="14"/>
      <color theme="1"/>
      <name val="Baskerville"/>
    </font>
    <font>
      <sz val="12"/>
      <color rgb="FF000000"/>
      <name val="Baskerville"/>
    </font>
    <font>
      <b/>
      <i/>
      <sz val="12"/>
      <color theme="1"/>
      <name val="Baskerville"/>
    </font>
    <font>
      <i/>
      <sz val="11"/>
      <color theme="1"/>
      <name val="Arial"/>
      <family val="2"/>
    </font>
    <font>
      <sz val="12"/>
      <color theme="1"/>
      <name val="Times New Roman"/>
      <family val="1"/>
    </font>
    <font>
      <i/>
      <sz val="12"/>
      <color theme="1"/>
      <name val="Times New Roman"/>
      <family val="1"/>
    </font>
    <font>
      <sz val="12"/>
      <color rgb="FF00B050"/>
      <name val="Baskerville"/>
    </font>
  </fonts>
  <fills count="3">
    <fill>
      <patternFill patternType="none"/>
    </fill>
    <fill>
      <patternFill patternType="gray125"/>
    </fill>
    <fill>
      <patternFill patternType="solid">
        <fgColor rgb="FFCCFFCC"/>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4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01">
    <xf numFmtId="0" fontId="0" fillId="0" borderId="0" xfId="0"/>
    <xf numFmtId="0" fontId="6" fillId="0" borderId="0" xfId="0" applyFont="1"/>
    <xf numFmtId="164" fontId="6" fillId="0" borderId="0" xfId="0" applyNumberFormat="1" applyFont="1"/>
    <xf numFmtId="9" fontId="6" fillId="0" borderId="0" xfId="77" applyFont="1"/>
    <xf numFmtId="8" fontId="6" fillId="0" borderId="0" xfId="0" applyNumberFormat="1" applyFont="1"/>
    <xf numFmtId="164" fontId="6" fillId="0" borderId="0" xfId="0" applyNumberFormat="1" applyFont="1" applyAlignment="1">
      <alignment horizontal="right"/>
    </xf>
    <xf numFmtId="0" fontId="7" fillId="0" borderId="0" xfId="0" applyFont="1"/>
    <xf numFmtId="166" fontId="6" fillId="0" borderId="0" xfId="77" applyNumberFormat="1" applyFont="1"/>
    <xf numFmtId="0" fontId="7" fillId="0" borderId="0" xfId="0" applyFont="1" applyAlignment="1">
      <alignment horizontal="right" wrapText="1"/>
    </xf>
    <xf numFmtId="0" fontId="6" fillId="0" borderId="0" xfId="0" applyFont="1" applyAlignment="1">
      <alignment horizontal="center"/>
    </xf>
    <xf numFmtId="0" fontId="6" fillId="0" borderId="6" xfId="0" applyFont="1" applyBorder="1"/>
    <xf numFmtId="0" fontId="6" fillId="0" borderId="13" xfId="0" applyFont="1" applyBorder="1"/>
    <xf numFmtId="0" fontId="6" fillId="0" borderId="0" xfId="0" applyFont="1" applyBorder="1"/>
    <xf numFmtId="0" fontId="6" fillId="0" borderId="8" xfId="0" applyFont="1" applyBorder="1"/>
    <xf numFmtId="0" fontId="6" fillId="0" borderId="5" xfId="0" applyFont="1" applyBorder="1"/>
    <xf numFmtId="0" fontId="6" fillId="0" borderId="10" xfId="0" applyFont="1" applyBorder="1"/>
    <xf numFmtId="0" fontId="6" fillId="0" borderId="14" xfId="0" applyFont="1" applyBorder="1"/>
    <xf numFmtId="0" fontId="6" fillId="0" borderId="13" xfId="0" quotePrefix="1" applyFont="1" applyBorder="1"/>
    <xf numFmtId="0" fontId="6" fillId="0" borderId="0" xfId="0" quotePrefix="1" applyFont="1" applyBorder="1"/>
    <xf numFmtId="166" fontId="6" fillId="0" borderId="7" xfId="77" applyNumberFormat="1" applyFont="1" applyBorder="1"/>
    <xf numFmtId="166" fontId="6" fillId="0" borderId="9" xfId="77" applyNumberFormat="1" applyFont="1" applyBorder="1"/>
    <xf numFmtId="166" fontId="6" fillId="0" borderId="12" xfId="77" applyNumberFormat="1" applyFont="1" applyBorder="1"/>
    <xf numFmtId="166" fontId="6" fillId="0" borderId="13" xfId="77" applyNumberFormat="1" applyFont="1" applyBorder="1"/>
    <xf numFmtId="166" fontId="6" fillId="0" borderId="5" xfId="77" applyNumberFormat="1" applyFont="1" applyBorder="1"/>
    <xf numFmtId="166" fontId="6" fillId="0" borderId="14" xfId="77" applyNumberFormat="1" applyFont="1" applyBorder="1"/>
    <xf numFmtId="0" fontId="6" fillId="0" borderId="2" xfId="0" applyFont="1" applyBorder="1"/>
    <xf numFmtId="0" fontId="6" fillId="0" borderId="1" xfId="0" applyFont="1" applyBorder="1"/>
    <xf numFmtId="166" fontId="6" fillId="0" borderId="1" xfId="77" applyNumberFormat="1" applyFont="1" applyBorder="1"/>
    <xf numFmtId="0" fontId="6" fillId="0" borderId="11" xfId="0" applyFont="1" applyBorder="1" applyAlignment="1">
      <alignment horizontal="center"/>
    </xf>
    <xf numFmtId="0" fontId="6" fillId="0" borderId="0" xfId="0" applyFont="1" applyBorder="1" applyAlignment="1">
      <alignment horizontal="center"/>
    </xf>
    <xf numFmtId="0" fontId="6" fillId="0" borderId="0" xfId="0" applyFont="1" applyAlignment="1">
      <alignment horizontal="center" vertical="center" textRotation="90" wrapText="1"/>
    </xf>
    <xf numFmtId="0" fontId="6" fillId="0" borderId="0" xfId="0" applyFont="1" applyAlignment="1"/>
    <xf numFmtId="0" fontId="6" fillId="0" borderId="0" xfId="0" applyFont="1" applyAlignment="1">
      <alignment horizontal="center" vertical="center" textRotation="90"/>
    </xf>
    <xf numFmtId="0" fontId="6" fillId="0" borderId="0" xfId="0" applyFont="1" applyFill="1"/>
    <xf numFmtId="0" fontId="7" fillId="0" borderId="0" xfId="0" applyFont="1" applyAlignment="1">
      <alignment horizontal="left"/>
    </xf>
    <xf numFmtId="0" fontId="7" fillId="0" borderId="1" xfId="0" applyFont="1" applyBorder="1" applyAlignment="1">
      <alignment horizontal="right"/>
    </xf>
    <xf numFmtId="0" fontId="6" fillId="0" borderId="0" xfId="0" applyFont="1" applyAlignment="1">
      <alignment horizontal="left"/>
    </xf>
    <xf numFmtId="6" fontId="6" fillId="0" borderId="1" xfId="0" applyNumberFormat="1" applyFont="1" applyFill="1" applyBorder="1"/>
    <xf numFmtId="6" fontId="6" fillId="0" borderId="0" xfId="0" applyNumberFormat="1" applyFont="1"/>
    <xf numFmtId="0" fontId="7" fillId="0" borderId="1" xfId="0" applyFont="1" applyBorder="1" applyAlignment="1">
      <alignment horizontal="center" textRotation="90" wrapText="1"/>
    </xf>
    <xf numFmtId="0" fontId="7" fillId="0" borderId="1" xfId="0" applyFont="1" applyFill="1" applyBorder="1" applyAlignment="1">
      <alignment horizontal="center" textRotation="90"/>
    </xf>
    <xf numFmtId="0" fontId="7" fillId="0" borderId="1" xfId="0" applyFont="1" applyBorder="1" applyAlignment="1">
      <alignment horizontal="center" textRotation="90"/>
    </xf>
    <xf numFmtId="0" fontId="7" fillId="0" borderId="1" xfId="0" applyFont="1" applyBorder="1" applyAlignment="1">
      <alignment horizontal="center"/>
    </xf>
    <xf numFmtId="0" fontId="7" fillId="0" borderId="1" xfId="0" applyFont="1" applyBorder="1" applyAlignment="1">
      <alignment horizont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6" fillId="0" borderId="0" xfId="0" applyFont="1" applyAlignment="1">
      <alignment horizontal="right"/>
    </xf>
    <xf numFmtId="6" fontId="6" fillId="0" borderId="1" xfId="0" applyNumberFormat="1" applyFont="1" applyBorder="1"/>
    <xf numFmtId="9" fontId="6" fillId="0" borderId="1" xfId="77" applyFont="1" applyBorder="1"/>
    <xf numFmtId="0" fontId="7" fillId="0" borderId="5" xfId="0" applyFont="1" applyFill="1" applyBorder="1" applyAlignment="1">
      <alignment horizontal="center"/>
    </xf>
    <xf numFmtId="0" fontId="6" fillId="0" borderId="1" xfId="0" applyFont="1" applyFill="1" applyBorder="1" applyAlignment="1">
      <alignment horizontal="right"/>
    </xf>
    <xf numFmtId="6" fontId="6" fillId="0" borderId="0" xfId="0" applyNumberFormat="1" applyFont="1" applyFill="1" applyBorder="1"/>
    <xf numFmtId="0" fontId="6" fillId="0" borderId="0" xfId="0" applyFont="1" applyFill="1" applyBorder="1"/>
    <xf numFmtId="0" fontId="6" fillId="0" borderId="0" xfId="0" applyFont="1" applyBorder="1" applyAlignment="1"/>
    <xf numFmtId="0" fontId="7" fillId="0" borderId="1" xfId="0" applyFont="1" applyFill="1" applyBorder="1" applyAlignment="1">
      <alignment horizontal="center" textRotation="90" wrapText="1"/>
    </xf>
    <xf numFmtId="6" fontId="6" fillId="0" borderId="1" xfId="0" applyNumberFormat="1" applyFont="1" applyFill="1" applyBorder="1" applyAlignment="1">
      <alignment horizontal="center"/>
    </xf>
    <xf numFmtId="0" fontId="6" fillId="0" borderId="1" xfId="0" applyFont="1" applyFill="1" applyBorder="1" applyAlignment="1">
      <alignment horizontal="center"/>
    </xf>
    <xf numFmtId="0" fontId="6" fillId="0" borderId="1" xfId="0" applyNumberFormat="1" applyFont="1" applyFill="1" applyBorder="1" applyAlignment="1">
      <alignment horizontal="center"/>
    </xf>
    <xf numFmtId="0" fontId="0" fillId="0" borderId="0" xfId="0" applyAlignment="1">
      <alignment wrapText="1"/>
    </xf>
    <xf numFmtId="0" fontId="12" fillId="0" borderId="0" xfId="0" applyFont="1" applyAlignment="1">
      <alignment wrapText="1"/>
    </xf>
    <xf numFmtId="0" fontId="13" fillId="0" borderId="0" xfId="0" applyFont="1" applyAlignment="1">
      <alignment wrapText="1"/>
    </xf>
    <xf numFmtId="0" fontId="6" fillId="0" borderId="0" xfId="0" applyFont="1" applyAlignment="1">
      <alignment wrapText="1"/>
    </xf>
    <xf numFmtId="0" fontId="6" fillId="0" borderId="14" xfId="0" applyFont="1" applyBorder="1" applyAlignment="1">
      <alignment wrapText="1"/>
    </xf>
    <xf numFmtId="0" fontId="7" fillId="0" borderId="11" xfId="0" applyFont="1" applyBorder="1" applyAlignment="1"/>
    <xf numFmtId="0" fontId="7" fillId="0" borderId="0" xfId="0" applyFont="1" applyBorder="1" applyAlignment="1"/>
    <xf numFmtId="0" fontId="8" fillId="0" borderId="0" xfId="0" applyFont="1" applyAlignment="1">
      <alignment horizontal="left" vertical="top"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textRotation="90"/>
    </xf>
    <xf numFmtId="0" fontId="6" fillId="0" borderId="0" xfId="0" applyFont="1" applyAlignment="1">
      <alignment horizontal="center" vertical="center" textRotation="90"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textRotation="90"/>
    </xf>
    <xf numFmtId="0" fontId="7" fillId="0" borderId="4" xfId="0" applyFont="1" applyBorder="1" applyAlignment="1">
      <alignment horizontal="center" textRotation="90"/>
    </xf>
    <xf numFmtId="0" fontId="7" fillId="0" borderId="2" xfId="0" applyFont="1" applyBorder="1" applyAlignment="1">
      <alignment horizontal="center" textRotation="90" wrapText="1"/>
    </xf>
    <xf numFmtId="0" fontId="7" fillId="0" borderId="4" xfId="0" applyFont="1" applyBorder="1" applyAlignment="1">
      <alignment horizontal="center" textRotation="90" wrapText="1"/>
    </xf>
    <xf numFmtId="0" fontId="7" fillId="0" borderId="2" xfId="0" applyFont="1" applyFill="1" applyBorder="1" applyAlignment="1">
      <alignment horizontal="center" textRotation="90"/>
    </xf>
    <xf numFmtId="0" fontId="7" fillId="0" borderId="4" xfId="0" applyFont="1" applyFill="1" applyBorder="1" applyAlignment="1">
      <alignment horizontal="center" textRotation="90"/>
    </xf>
    <xf numFmtId="0" fontId="7" fillId="0" borderId="2" xfId="0" applyFont="1" applyFill="1" applyBorder="1" applyAlignment="1">
      <alignment horizontal="center" textRotation="90" wrapText="1"/>
    </xf>
    <xf numFmtId="0" fontId="7" fillId="0" borderId="4" xfId="0" applyFont="1" applyFill="1" applyBorder="1" applyAlignment="1">
      <alignment horizontal="center" textRotation="90" wrapText="1"/>
    </xf>
    <xf numFmtId="0" fontId="7" fillId="0" borderId="2" xfId="0" applyFont="1" applyFill="1" applyBorder="1" applyAlignment="1">
      <alignment horizontal="center"/>
    </xf>
    <xf numFmtId="0" fontId="7" fillId="0" borderId="3" xfId="0" applyFont="1" applyFill="1" applyBorder="1" applyAlignment="1">
      <alignment horizontal="center"/>
    </xf>
    <xf numFmtId="0" fontId="7" fillId="0" borderId="4" xfId="0" applyFont="1" applyFill="1" applyBorder="1" applyAlignment="1">
      <alignment horizontal="center"/>
    </xf>
    <xf numFmtId="0" fontId="6" fillId="2" borderId="5" xfId="0" applyFont="1" applyFill="1" applyBorder="1" applyProtection="1">
      <protection locked="0"/>
    </xf>
    <xf numFmtId="0" fontId="6" fillId="2" borderId="14" xfId="0" applyFont="1" applyFill="1" applyBorder="1" applyProtection="1">
      <protection locked="0"/>
    </xf>
    <xf numFmtId="6" fontId="6" fillId="2" borderId="1" xfId="0" applyNumberFormat="1" applyFont="1" applyFill="1" applyBorder="1" applyProtection="1">
      <protection locked="0"/>
    </xf>
    <xf numFmtId="6" fontId="6" fillId="2" borderId="1" xfId="0" applyNumberFormat="1"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165" fontId="6" fillId="2" borderId="1" xfId="0" applyNumberFormat="1" applyFont="1" applyFill="1" applyBorder="1" applyAlignment="1" applyProtection="1">
      <alignment horizontal="center"/>
      <protection locked="0"/>
    </xf>
    <xf numFmtId="0" fontId="6" fillId="2" borderId="1" xfId="0" applyNumberFormat="1" applyFont="1" applyFill="1" applyBorder="1" applyAlignment="1" applyProtection="1">
      <alignment horizontal="center"/>
      <protection locked="0"/>
    </xf>
  </cellXfs>
  <cellStyles count="24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Normal" xfId="0" builtinId="0"/>
    <cellStyle name="Percent" xfId="7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tabSelected="1" workbookViewId="0">
      <selection activeCell="B2" sqref="B2"/>
    </sheetView>
  </sheetViews>
  <sheetFormatPr defaultColWidth="8.875" defaultRowHeight="15.75"/>
  <cols>
    <col min="1" max="1" width="8.875" style="58"/>
    <col min="2" max="2" width="125.125" style="58" customWidth="1"/>
    <col min="3" max="16384" width="8.875" style="58"/>
  </cols>
  <sheetData>
    <row r="2" spans="2:2" ht="159" customHeight="1">
      <c r="B2" s="60" t="s">
        <v>80</v>
      </c>
    </row>
    <row r="4" spans="2:2" ht="31.5">
      <c r="B4" s="60" t="s">
        <v>71</v>
      </c>
    </row>
    <row r="6" spans="2:2" ht="43.5">
      <c r="B6" s="59" t="s">
        <v>70</v>
      </c>
    </row>
  </sheetData>
  <sheetProtection sheet="1" objects="1" scenarios="1"/>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G9" sqref="G9"/>
    </sheetView>
  </sheetViews>
  <sheetFormatPr defaultColWidth="11" defaultRowHeight="15"/>
  <cols>
    <col min="1" max="1" width="5.625" style="1" customWidth="1"/>
    <col min="2" max="2" width="2.5" style="1" customWidth="1"/>
    <col min="3" max="3" width="65.5" style="1" bestFit="1" customWidth="1"/>
    <col min="4" max="4" width="2.5" style="1" customWidth="1"/>
    <col min="5" max="5" width="12.875" style="1" customWidth="1"/>
    <col min="6" max="6" width="2.125" style="1" customWidth="1"/>
    <col min="7" max="9" width="16.375" style="1" customWidth="1"/>
    <col min="10" max="10" width="2.5" style="1" customWidth="1"/>
    <col min="11" max="11" width="12.375" style="1" customWidth="1"/>
    <col min="12" max="16384" width="11" style="1"/>
  </cols>
  <sheetData>
    <row r="1" spans="1:10" ht="92.25" customHeight="1">
      <c r="A1" s="65" t="s">
        <v>63</v>
      </c>
      <c r="B1" s="65"/>
      <c r="C1" s="65"/>
      <c r="D1" s="65"/>
      <c r="E1" s="65"/>
      <c r="F1" s="65"/>
      <c r="G1" s="65"/>
      <c r="H1" s="65"/>
      <c r="I1" s="65"/>
      <c r="J1" s="65"/>
    </row>
    <row r="2" spans="1:10" ht="9" customHeight="1"/>
    <row r="3" spans="1:10" ht="15" customHeight="1">
      <c r="B3" s="1" t="s">
        <v>76</v>
      </c>
    </row>
    <row r="4" spans="1:10" ht="29.1" customHeight="1">
      <c r="B4" s="6" t="s">
        <v>11</v>
      </c>
      <c r="G4" s="66" t="s">
        <v>41</v>
      </c>
      <c r="H4" s="66"/>
      <c r="I4" s="66"/>
    </row>
    <row r="5" spans="1:10" ht="15" customHeight="1">
      <c r="B5" s="10" t="s">
        <v>33</v>
      </c>
      <c r="C5" s="11"/>
      <c r="D5" s="12"/>
      <c r="E5" s="67" t="s">
        <v>40</v>
      </c>
      <c r="F5" s="12"/>
      <c r="G5" s="67" t="s">
        <v>38</v>
      </c>
      <c r="H5" s="74" t="s">
        <v>39</v>
      </c>
      <c r="I5" s="75"/>
    </row>
    <row r="6" spans="1:10" ht="15" customHeight="1">
      <c r="B6" s="13"/>
      <c r="C6" s="14" t="s">
        <v>45</v>
      </c>
      <c r="D6" s="12"/>
      <c r="E6" s="68"/>
      <c r="F6" s="12"/>
      <c r="G6" s="68"/>
      <c r="H6" s="70" t="s">
        <v>54</v>
      </c>
      <c r="I6" s="72" t="s">
        <v>53</v>
      </c>
    </row>
    <row r="7" spans="1:10" ht="29.25" customHeight="1">
      <c r="A7" s="9"/>
      <c r="B7" s="15"/>
      <c r="C7" s="16"/>
      <c r="D7" s="12"/>
      <c r="E7" s="69"/>
      <c r="F7" s="12"/>
      <c r="G7" s="69"/>
      <c r="H7" s="71"/>
      <c r="I7" s="73"/>
    </row>
    <row r="8" spans="1:10">
      <c r="B8" s="10" t="s">
        <v>29</v>
      </c>
      <c r="C8" s="17"/>
      <c r="D8" s="18"/>
      <c r="E8" s="11"/>
      <c r="F8" s="18"/>
      <c r="G8" s="11">
        <f>SUM(G9:G10)</f>
        <v>52</v>
      </c>
      <c r="H8" s="19">
        <f>G8/G8</f>
        <v>1</v>
      </c>
      <c r="I8" s="19">
        <f>G8/G8</f>
        <v>1</v>
      </c>
    </row>
    <row r="9" spans="1:10">
      <c r="B9" s="13"/>
      <c r="C9" s="14" t="s">
        <v>7</v>
      </c>
      <c r="D9" s="12"/>
      <c r="E9" s="94">
        <v>0</v>
      </c>
      <c r="F9" s="12"/>
      <c r="G9" s="14">
        <f>E9</f>
        <v>0</v>
      </c>
      <c r="H9" s="20"/>
      <c r="I9" s="20"/>
    </row>
    <row r="10" spans="1:10">
      <c r="B10" s="15"/>
      <c r="C10" s="16" t="s">
        <v>72</v>
      </c>
      <c r="D10" s="12"/>
      <c r="E10" s="95">
        <v>52</v>
      </c>
      <c r="F10" s="12"/>
      <c r="G10" s="16">
        <f>E10</f>
        <v>52</v>
      </c>
      <c r="H10" s="21"/>
      <c r="I10" s="21"/>
    </row>
    <row r="11" spans="1:10">
      <c r="B11" s="10" t="s">
        <v>30</v>
      </c>
      <c r="C11" s="11"/>
      <c r="D11" s="12"/>
      <c r="E11" s="11"/>
      <c r="F11" s="12"/>
      <c r="G11" s="11">
        <f>G10</f>
        <v>52</v>
      </c>
      <c r="H11" s="22">
        <f>G11/G8</f>
        <v>1</v>
      </c>
      <c r="I11" s="22">
        <f>G11/G8</f>
        <v>1</v>
      </c>
    </row>
    <row r="12" spans="1:10">
      <c r="B12" s="13"/>
      <c r="C12" s="14" t="s">
        <v>56</v>
      </c>
      <c r="D12" s="12"/>
      <c r="E12" s="94">
        <v>28</v>
      </c>
      <c r="F12" s="12"/>
      <c r="G12" s="14">
        <f>E12</f>
        <v>28</v>
      </c>
      <c r="H12" s="23"/>
      <c r="I12" s="23"/>
    </row>
    <row r="13" spans="1:10">
      <c r="B13" s="13"/>
      <c r="C13" s="14" t="s">
        <v>35</v>
      </c>
      <c r="D13" s="12"/>
      <c r="E13" s="94">
        <v>22</v>
      </c>
      <c r="F13" s="12"/>
      <c r="G13" s="14">
        <f>E13</f>
        <v>22</v>
      </c>
      <c r="H13" s="23"/>
      <c r="I13" s="23"/>
    </row>
    <row r="14" spans="1:10" ht="30">
      <c r="B14" s="15"/>
      <c r="C14" s="62" t="s">
        <v>77</v>
      </c>
      <c r="D14" s="12"/>
      <c r="E14" s="95">
        <v>17</v>
      </c>
      <c r="F14" s="12"/>
      <c r="G14" s="16">
        <f>E14</f>
        <v>17</v>
      </c>
      <c r="H14" s="24"/>
      <c r="I14" s="24"/>
    </row>
    <row r="15" spans="1:10">
      <c r="B15" s="10" t="s">
        <v>32</v>
      </c>
      <c r="C15" s="11"/>
      <c r="D15" s="12"/>
      <c r="E15" s="11"/>
      <c r="F15" s="12"/>
      <c r="G15" s="11">
        <f>G13</f>
        <v>22</v>
      </c>
      <c r="H15" s="22">
        <f>G15/G8</f>
        <v>0.42307692307692307</v>
      </c>
      <c r="I15" s="22">
        <f>G15/G8</f>
        <v>0.42307692307692307</v>
      </c>
    </row>
    <row r="16" spans="1:10">
      <c r="B16" s="13"/>
      <c r="C16" s="14" t="s">
        <v>12</v>
      </c>
      <c r="D16" s="12"/>
      <c r="E16" s="94">
        <v>0</v>
      </c>
      <c r="F16" s="12"/>
      <c r="G16" s="14">
        <f>E16</f>
        <v>0</v>
      </c>
      <c r="H16" s="23"/>
      <c r="I16" s="23"/>
    </row>
    <row r="17" spans="2:9">
      <c r="B17" s="13"/>
      <c r="C17" s="14" t="s">
        <v>36</v>
      </c>
      <c r="D17" s="12"/>
      <c r="E17" s="94">
        <v>0</v>
      </c>
      <c r="F17" s="12"/>
      <c r="G17" s="14">
        <f>E17</f>
        <v>0</v>
      </c>
      <c r="H17" s="23"/>
      <c r="I17" s="23"/>
    </row>
    <row r="18" spans="2:9">
      <c r="B18" s="15"/>
      <c r="C18" s="16" t="s">
        <v>37</v>
      </c>
      <c r="D18" s="12"/>
      <c r="E18" s="95">
        <v>4</v>
      </c>
      <c r="F18" s="12"/>
      <c r="G18" s="16">
        <f>E18</f>
        <v>4</v>
      </c>
      <c r="H18" s="24"/>
      <c r="I18" s="24"/>
    </row>
    <row r="19" spans="2:9">
      <c r="B19" s="10" t="s">
        <v>59</v>
      </c>
      <c r="C19" s="11"/>
      <c r="D19" s="12"/>
      <c r="E19" s="11"/>
      <c r="F19" s="12"/>
      <c r="G19" s="11">
        <f>G17</f>
        <v>0</v>
      </c>
      <c r="H19" s="22">
        <f>G19/G8</f>
        <v>0</v>
      </c>
      <c r="I19" s="22">
        <f>G19/G8</f>
        <v>0</v>
      </c>
    </row>
    <row r="20" spans="2:9">
      <c r="B20" s="13"/>
      <c r="C20" s="14" t="s">
        <v>58</v>
      </c>
      <c r="D20" s="12"/>
      <c r="E20" s="94">
        <v>0</v>
      </c>
      <c r="F20" s="12"/>
      <c r="G20" s="14">
        <f>E20</f>
        <v>0</v>
      </c>
      <c r="H20" s="23"/>
      <c r="I20" s="23"/>
    </row>
    <row r="21" spans="2:9">
      <c r="B21" s="15"/>
      <c r="C21" s="16" t="s">
        <v>57</v>
      </c>
      <c r="D21" s="12"/>
      <c r="E21" s="95">
        <v>0</v>
      </c>
      <c r="F21" s="12"/>
      <c r="G21" s="16">
        <f>E21</f>
        <v>0</v>
      </c>
      <c r="H21" s="24"/>
      <c r="I21" s="24"/>
    </row>
    <row r="22" spans="2:9">
      <c r="B22" s="25" t="s">
        <v>31</v>
      </c>
      <c r="C22" s="26"/>
      <c r="D22" s="12"/>
      <c r="E22" s="16"/>
      <c r="F22" s="12"/>
      <c r="G22" s="26">
        <f>G21+G18+G14</f>
        <v>21</v>
      </c>
      <c r="H22" s="27">
        <f>(G18+G21)/G8</f>
        <v>7.6923076923076927E-2</v>
      </c>
      <c r="I22" s="27">
        <f>G22/G8</f>
        <v>0.40384615384615385</v>
      </c>
    </row>
    <row r="23" spans="2:9" ht="8.25" customHeight="1"/>
    <row r="24" spans="2:9" ht="75">
      <c r="C24" s="61" t="s">
        <v>74</v>
      </c>
    </row>
  </sheetData>
  <sheetProtection sheet="1" objects="1" scenarios="1"/>
  <mergeCells count="7">
    <mergeCell ref="A1:J1"/>
    <mergeCell ref="G4:I4"/>
    <mergeCell ref="E5:E7"/>
    <mergeCell ref="H6:H7"/>
    <mergeCell ref="I6:I7"/>
    <mergeCell ref="G5:G7"/>
    <mergeCell ref="H5:I5"/>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C6" sqref="C6"/>
    </sheetView>
  </sheetViews>
  <sheetFormatPr defaultColWidth="11" defaultRowHeight="15"/>
  <cols>
    <col min="1" max="1" width="5.625" style="1" customWidth="1"/>
    <col min="2" max="2" width="2.5" style="1" customWidth="1"/>
    <col min="3" max="3" width="65.5" style="1" bestFit="1" customWidth="1"/>
    <col min="4" max="4" width="2.5" style="1" customWidth="1"/>
    <col min="5" max="7" width="16.125" style="1" customWidth="1"/>
    <col min="8" max="8" width="2.5" style="1" customWidth="1"/>
    <col min="9" max="12" width="6.375" style="1" customWidth="1"/>
    <col min="13" max="13" width="7.875" style="1" customWidth="1"/>
    <col min="14" max="16384" width="11" style="1"/>
  </cols>
  <sheetData>
    <row r="1" spans="1:15" ht="38.1" customHeight="1">
      <c r="A1" s="65" t="s">
        <v>48</v>
      </c>
      <c r="B1" s="65"/>
      <c r="C1" s="65"/>
      <c r="D1" s="65"/>
      <c r="E1" s="65"/>
      <c r="F1" s="65"/>
      <c r="G1" s="65"/>
    </row>
    <row r="2" spans="1:15" ht="8.25" customHeight="1"/>
    <row r="3" spans="1:15" ht="15.75">
      <c r="B3" s="6" t="s">
        <v>11</v>
      </c>
      <c r="E3" s="28"/>
      <c r="F3" s="29"/>
      <c r="G3" s="29"/>
    </row>
    <row r="4" spans="1:15" ht="15" customHeight="1">
      <c r="B4" s="10" t="s">
        <v>33</v>
      </c>
      <c r="C4" s="11"/>
      <c r="D4" s="12"/>
      <c r="E4" s="67" t="s">
        <v>38</v>
      </c>
      <c r="F4" s="74" t="s">
        <v>39</v>
      </c>
      <c r="G4" s="75"/>
      <c r="I4" s="76" t="s">
        <v>15</v>
      </c>
      <c r="J4" s="77" t="s">
        <v>47</v>
      </c>
      <c r="K4" s="77" t="s">
        <v>73</v>
      </c>
      <c r="L4" s="77" t="s">
        <v>46</v>
      </c>
      <c r="M4" s="30"/>
      <c r="O4" s="31"/>
    </row>
    <row r="5" spans="1:15" ht="15" customHeight="1">
      <c r="B5" s="13"/>
      <c r="C5" s="14" t="s">
        <v>45</v>
      </c>
      <c r="D5" s="12"/>
      <c r="E5" s="78"/>
      <c r="F5" s="70" t="s">
        <v>54</v>
      </c>
      <c r="G5" s="72" t="s">
        <v>53</v>
      </c>
      <c r="I5" s="76"/>
      <c r="J5" s="76"/>
      <c r="K5" s="76"/>
      <c r="L5" s="76"/>
      <c r="M5" s="32"/>
    </row>
    <row r="6" spans="1:15" ht="31.5" customHeight="1">
      <c r="A6" s="9"/>
      <c r="B6" s="15"/>
      <c r="C6" s="16"/>
      <c r="D6" s="12"/>
      <c r="E6" s="79"/>
      <c r="F6" s="71"/>
      <c r="G6" s="73"/>
      <c r="I6" s="76"/>
      <c r="J6" s="76"/>
      <c r="K6" s="76"/>
      <c r="L6" s="76"/>
      <c r="M6" s="32"/>
    </row>
    <row r="7" spans="1:15">
      <c r="B7" s="10" t="s">
        <v>29</v>
      </c>
      <c r="C7" s="17"/>
      <c r="D7" s="18"/>
      <c r="E7" s="11">
        <f>SUM(E8:E9)</f>
        <v>52</v>
      </c>
      <c r="F7" s="20">
        <f>E7/E7</f>
        <v>1</v>
      </c>
      <c r="G7" s="20">
        <f>E7/E7</f>
        <v>1</v>
      </c>
    </row>
    <row r="8" spans="1:15">
      <c r="B8" s="13"/>
      <c r="C8" s="14" t="s">
        <v>7</v>
      </c>
      <c r="D8" s="12"/>
      <c r="E8" s="14">
        <f>I8</f>
        <v>0</v>
      </c>
      <c r="F8" s="20"/>
      <c r="G8" s="20"/>
      <c r="I8" s="1">
        <f>SUM(J8:L8)</f>
        <v>0</v>
      </c>
      <c r="J8" s="1">
        <v>0</v>
      </c>
      <c r="K8" s="1">
        <v>0</v>
      </c>
      <c r="L8" s="1">
        <v>0</v>
      </c>
    </row>
    <row r="9" spans="1:15">
      <c r="B9" s="15"/>
      <c r="C9" s="16" t="s">
        <v>72</v>
      </c>
      <c r="D9" s="12"/>
      <c r="E9" s="16">
        <f>I9</f>
        <v>52</v>
      </c>
      <c r="F9" s="21"/>
      <c r="G9" s="21"/>
      <c r="I9" s="1">
        <f>SUM(J9:L9)</f>
        <v>52</v>
      </c>
      <c r="J9" s="1">
        <v>30</v>
      </c>
      <c r="K9" s="1">
        <v>5</v>
      </c>
      <c r="L9" s="1">
        <v>17</v>
      </c>
    </row>
    <row r="10" spans="1:15">
      <c r="B10" s="10" t="s">
        <v>30</v>
      </c>
      <c r="C10" s="11"/>
      <c r="D10" s="12"/>
      <c r="E10" s="11">
        <f>E9</f>
        <v>52</v>
      </c>
      <c r="F10" s="22">
        <f>E10/E7</f>
        <v>1</v>
      </c>
      <c r="G10" s="22">
        <f>E10/E7</f>
        <v>1</v>
      </c>
    </row>
    <row r="11" spans="1:15">
      <c r="B11" s="13"/>
      <c r="C11" s="14" t="s">
        <v>56</v>
      </c>
      <c r="D11" s="12"/>
      <c r="E11" s="14">
        <f>I11</f>
        <v>28</v>
      </c>
      <c r="F11" s="23"/>
      <c r="G11" s="23"/>
      <c r="I11" s="1">
        <f>SUM(J11:L11)</f>
        <v>28</v>
      </c>
      <c r="J11" s="1">
        <v>28</v>
      </c>
      <c r="K11" s="1">
        <v>0</v>
      </c>
      <c r="L11" s="1">
        <v>0</v>
      </c>
    </row>
    <row r="12" spans="1:15">
      <c r="B12" s="13"/>
      <c r="C12" s="14" t="s">
        <v>35</v>
      </c>
      <c r="D12" s="12"/>
      <c r="E12" s="14">
        <f>I12</f>
        <v>22</v>
      </c>
      <c r="F12" s="23"/>
      <c r="G12" s="23"/>
      <c r="I12" s="1">
        <f>SUM(J12:L12)</f>
        <v>22</v>
      </c>
      <c r="J12" s="1">
        <v>0</v>
      </c>
      <c r="K12" s="1">
        <v>5</v>
      </c>
      <c r="L12" s="1">
        <v>17</v>
      </c>
    </row>
    <row r="13" spans="1:15" ht="30">
      <c r="B13" s="15"/>
      <c r="C13" s="62" t="s">
        <v>77</v>
      </c>
      <c r="D13" s="12"/>
      <c r="E13" s="16">
        <f>I13</f>
        <v>17</v>
      </c>
      <c r="F13" s="24"/>
      <c r="G13" s="24"/>
      <c r="I13" s="1">
        <f>SUM(J13:L13)</f>
        <v>17</v>
      </c>
      <c r="J13" s="1">
        <v>2</v>
      </c>
      <c r="K13" s="1">
        <v>5</v>
      </c>
      <c r="L13" s="1">
        <v>10</v>
      </c>
    </row>
    <row r="14" spans="1:15">
      <c r="B14" s="10" t="s">
        <v>32</v>
      </c>
      <c r="C14" s="11"/>
      <c r="D14" s="12"/>
      <c r="E14" s="11">
        <f>E12</f>
        <v>22</v>
      </c>
      <c r="F14" s="22">
        <f>E14/E7</f>
        <v>0.42307692307692307</v>
      </c>
      <c r="G14" s="22">
        <f>E14/E7</f>
        <v>0.42307692307692307</v>
      </c>
    </row>
    <row r="15" spans="1:15">
      <c r="B15" s="13"/>
      <c r="C15" s="14" t="s">
        <v>12</v>
      </c>
      <c r="D15" s="12"/>
      <c r="E15" s="14">
        <f>I15</f>
        <v>0</v>
      </c>
      <c r="F15" s="23"/>
      <c r="G15" s="23"/>
      <c r="I15" s="1">
        <f>SUM(J15:L15)</f>
        <v>0</v>
      </c>
      <c r="J15" s="1">
        <f>J14-SUM(J16:J17)</f>
        <v>0</v>
      </c>
      <c r="K15" s="1">
        <f t="shared" ref="K15" si="0">K14-SUM(K16:K17)</f>
        <v>0</v>
      </c>
      <c r="L15" s="1">
        <v>0</v>
      </c>
    </row>
    <row r="16" spans="1:15">
      <c r="B16" s="13"/>
      <c r="C16" s="14" t="s">
        <v>36</v>
      </c>
      <c r="D16" s="12"/>
      <c r="E16" s="14">
        <f>I16</f>
        <v>0</v>
      </c>
      <c r="F16" s="23"/>
      <c r="G16" s="23"/>
      <c r="I16" s="1">
        <f>SUM(J16:L16)</f>
        <v>0</v>
      </c>
      <c r="J16" s="1">
        <v>0</v>
      </c>
      <c r="K16" s="1">
        <v>0</v>
      </c>
      <c r="L16" s="1">
        <v>0</v>
      </c>
    </row>
    <row r="17" spans="2:12">
      <c r="B17" s="15"/>
      <c r="C17" s="16" t="s">
        <v>37</v>
      </c>
      <c r="D17" s="12"/>
      <c r="E17" s="16">
        <f>I17</f>
        <v>4</v>
      </c>
      <c r="F17" s="24"/>
      <c r="G17" s="24"/>
      <c r="I17" s="1">
        <f>SUM(J17:L17)</f>
        <v>4</v>
      </c>
      <c r="J17" s="1">
        <v>0</v>
      </c>
      <c r="K17" s="1">
        <v>0</v>
      </c>
      <c r="L17" s="1">
        <v>4</v>
      </c>
    </row>
    <row r="18" spans="2:12">
      <c r="B18" s="10" t="s">
        <v>59</v>
      </c>
      <c r="C18" s="11"/>
      <c r="D18" s="12"/>
      <c r="E18" s="11">
        <f>E16</f>
        <v>0</v>
      </c>
      <c r="F18" s="22">
        <f>E18/E7</f>
        <v>0</v>
      </c>
      <c r="G18" s="22">
        <f>E18/E7</f>
        <v>0</v>
      </c>
    </row>
    <row r="19" spans="2:12">
      <c r="B19" s="13"/>
      <c r="C19" s="14" t="s">
        <v>58</v>
      </c>
      <c r="D19" s="12"/>
      <c r="E19" s="14">
        <f>I19</f>
        <v>0</v>
      </c>
      <c r="F19" s="23"/>
      <c r="G19" s="23"/>
      <c r="I19" s="1">
        <f>SUM(J19:L19)</f>
        <v>0</v>
      </c>
      <c r="J19" s="1">
        <f>J18-J20</f>
        <v>0</v>
      </c>
      <c r="K19" s="1">
        <f t="shared" ref="K19:L19" si="1">K18-K20</f>
        <v>0</v>
      </c>
      <c r="L19" s="1">
        <f t="shared" si="1"/>
        <v>0</v>
      </c>
    </row>
    <row r="20" spans="2:12">
      <c r="B20" s="15"/>
      <c r="C20" s="16" t="s">
        <v>57</v>
      </c>
      <c r="D20" s="12"/>
      <c r="E20" s="16">
        <f>I20</f>
        <v>0</v>
      </c>
      <c r="F20" s="24"/>
      <c r="G20" s="24"/>
      <c r="I20" s="1">
        <f>SUM(J20:L20)</f>
        <v>0</v>
      </c>
      <c r="J20" s="1">
        <v>0</v>
      </c>
      <c r="K20" s="1">
        <v>0</v>
      </c>
      <c r="L20" s="1">
        <v>0</v>
      </c>
    </row>
    <row r="21" spans="2:12">
      <c r="B21" s="25" t="s">
        <v>31</v>
      </c>
      <c r="C21" s="26"/>
      <c r="D21" s="12"/>
      <c r="E21" s="26">
        <f>E20+E17+E13</f>
        <v>21</v>
      </c>
      <c r="F21" s="27">
        <f>(E17+E20)/E7</f>
        <v>7.6923076923076927E-2</v>
      </c>
      <c r="G21" s="27">
        <f>E21/E7</f>
        <v>0.40384615384615385</v>
      </c>
    </row>
    <row r="23" spans="2:12" ht="75">
      <c r="C23" s="61" t="s">
        <v>74</v>
      </c>
      <c r="I23" s="1" t="s">
        <v>75</v>
      </c>
    </row>
  </sheetData>
  <sheetProtection sheet="1" objects="1" scenarios="1"/>
  <mergeCells count="9">
    <mergeCell ref="A1:G1"/>
    <mergeCell ref="I4:I6"/>
    <mergeCell ref="J4:J6"/>
    <mergeCell ref="K4:K6"/>
    <mergeCell ref="L4:L6"/>
    <mergeCell ref="F4:G4"/>
    <mergeCell ref="F5:F6"/>
    <mergeCell ref="G5:G6"/>
    <mergeCell ref="E4:E6"/>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0"/>
  <sheetViews>
    <sheetView workbookViewId="0">
      <selection activeCell="E33" sqref="E33"/>
    </sheetView>
  </sheetViews>
  <sheetFormatPr defaultColWidth="11" defaultRowHeight="15"/>
  <cols>
    <col min="1" max="2" width="3.5" style="1" customWidth="1"/>
    <col min="3" max="3" width="51.125" style="1" customWidth="1"/>
    <col min="4" max="4" width="9" style="1" bestFit="1" customWidth="1"/>
    <col min="5" max="5" width="8.375" style="1" customWidth="1"/>
    <col min="6" max="6" width="9" style="1" bestFit="1" customWidth="1"/>
    <col min="7" max="13" width="8.375" style="1" customWidth="1"/>
    <col min="14" max="14" width="9" style="1" bestFit="1" customWidth="1"/>
    <col min="15" max="15" width="11.5" style="1" bestFit="1" customWidth="1"/>
    <col min="16" max="16" width="10.125" style="1" customWidth="1"/>
    <col min="17" max="16384" width="11" style="1"/>
  </cols>
  <sheetData>
    <row r="1" spans="1:18" ht="109.5" customHeight="1">
      <c r="A1" s="65" t="s">
        <v>64</v>
      </c>
      <c r="B1" s="65"/>
      <c r="C1" s="65"/>
      <c r="D1" s="65"/>
      <c r="E1" s="65"/>
      <c r="F1" s="65"/>
      <c r="G1" s="65"/>
      <c r="H1" s="65"/>
      <c r="I1" s="65"/>
      <c r="J1" s="65"/>
      <c r="K1" s="65"/>
      <c r="L1" s="65"/>
      <c r="M1" s="65"/>
      <c r="N1" s="65"/>
      <c r="O1" s="65"/>
      <c r="P1" s="65"/>
    </row>
    <row r="2" spans="1:18">
      <c r="I2" s="33"/>
      <c r="J2" s="33"/>
      <c r="K2" s="33"/>
      <c r="L2" s="33"/>
      <c r="M2" s="33"/>
      <c r="N2" s="33"/>
      <c r="O2" s="33"/>
      <c r="P2" s="33"/>
    </row>
    <row r="3" spans="1:18">
      <c r="C3" s="1" t="s">
        <v>76</v>
      </c>
      <c r="I3" s="33"/>
      <c r="J3" s="33"/>
      <c r="K3" s="33"/>
      <c r="L3" s="33"/>
      <c r="M3" s="33"/>
      <c r="N3" s="33"/>
      <c r="O3" s="33"/>
      <c r="P3" s="33"/>
    </row>
    <row r="4" spans="1:18">
      <c r="I4" s="33"/>
      <c r="J4" s="33"/>
      <c r="K4" s="33"/>
      <c r="L4" s="33"/>
      <c r="M4" s="33"/>
      <c r="N4" s="33"/>
      <c r="O4" s="33"/>
      <c r="P4" s="33"/>
    </row>
    <row r="5" spans="1:18" ht="15.75">
      <c r="B5" s="34" t="s">
        <v>10</v>
      </c>
      <c r="I5" s="33"/>
      <c r="J5" s="33"/>
      <c r="K5" s="33"/>
      <c r="L5" s="33"/>
      <c r="M5" s="33"/>
      <c r="N5" s="33"/>
      <c r="O5" s="33"/>
      <c r="P5" s="33"/>
    </row>
    <row r="6" spans="1:18" ht="15.75">
      <c r="D6" s="35" t="s">
        <v>15</v>
      </c>
      <c r="G6" s="33"/>
      <c r="H6" s="33"/>
      <c r="I6" s="33"/>
      <c r="J6" s="33"/>
      <c r="K6" s="33"/>
      <c r="L6" s="33"/>
      <c r="M6" s="33"/>
      <c r="N6" s="33"/>
    </row>
    <row r="7" spans="1:18">
      <c r="B7" s="36"/>
      <c r="C7" s="26" t="s">
        <v>78</v>
      </c>
      <c r="D7" s="96">
        <v>20000</v>
      </c>
    </row>
    <row r="8" spans="1:18">
      <c r="C8" s="26" t="s">
        <v>79</v>
      </c>
      <c r="D8" s="96">
        <v>3000</v>
      </c>
    </row>
    <row r="9" spans="1:18">
      <c r="C9" s="26" t="s">
        <v>9</v>
      </c>
      <c r="D9" s="96">
        <v>0</v>
      </c>
    </row>
    <row r="10" spans="1:18">
      <c r="F10" s="38"/>
    </row>
    <row r="12" spans="1:18" ht="15.75">
      <c r="B12" s="6" t="s">
        <v>67</v>
      </c>
      <c r="D12" s="80" t="s">
        <v>68</v>
      </c>
      <c r="E12" s="81"/>
      <c r="F12" s="81"/>
      <c r="G12" s="81"/>
      <c r="H12" s="81"/>
      <c r="I12" s="81"/>
      <c r="J12" s="81"/>
      <c r="K12" s="81"/>
      <c r="L12" s="81"/>
      <c r="M12" s="81"/>
      <c r="N12" s="81"/>
      <c r="O12" s="81"/>
      <c r="P12" s="82"/>
    </row>
    <row r="13" spans="1:18" ht="80.099999999999994" customHeight="1">
      <c r="D13" s="83" t="s">
        <v>3</v>
      </c>
      <c r="E13" s="84"/>
      <c r="F13" s="83" t="s">
        <v>4</v>
      </c>
      <c r="G13" s="84"/>
      <c r="H13" s="83" t="s">
        <v>5</v>
      </c>
      <c r="I13" s="84"/>
      <c r="J13" s="85" t="s">
        <v>8</v>
      </c>
      <c r="K13" s="86"/>
      <c r="L13" s="39" t="s">
        <v>6</v>
      </c>
      <c r="M13" s="40" t="s">
        <v>9</v>
      </c>
      <c r="N13" s="41" t="s">
        <v>15</v>
      </c>
      <c r="O13" s="39" t="s">
        <v>65</v>
      </c>
      <c r="P13" s="39" t="s">
        <v>55</v>
      </c>
      <c r="R13" s="39"/>
    </row>
    <row r="14" spans="1:18" s="31" customFormat="1" ht="15.75">
      <c r="D14" s="42" t="s">
        <v>18</v>
      </c>
      <c r="E14" s="42" t="s">
        <v>16</v>
      </c>
      <c r="F14" s="42" t="s">
        <v>17</v>
      </c>
      <c r="G14" s="42" t="s">
        <v>14</v>
      </c>
      <c r="H14" s="42" t="s">
        <v>20</v>
      </c>
      <c r="I14" s="42" t="s">
        <v>19</v>
      </c>
      <c r="J14" s="43" t="s">
        <v>17</v>
      </c>
      <c r="K14" s="43" t="s">
        <v>14</v>
      </c>
      <c r="L14" s="43" t="s">
        <v>21</v>
      </c>
      <c r="M14" s="44" t="s">
        <v>21</v>
      </c>
      <c r="N14" s="45" t="s">
        <v>21</v>
      </c>
      <c r="O14" s="45" t="s">
        <v>23</v>
      </c>
      <c r="P14" s="45" t="s">
        <v>23</v>
      </c>
    </row>
    <row r="15" spans="1:18">
      <c r="B15" s="46"/>
      <c r="C15" s="25" t="s">
        <v>0</v>
      </c>
      <c r="D15" s="97">
        <v>50</v>
      </c>
      <c r="E15" s="98">
        <v>3</v>
      </c>
      <c r="F15" s="99"/>
      <c r="G15" s="98">
        <v>0</v>
      </c>
      <c r="H15" s="99"/>
      <c r="I15" s="98">
        <v>0</v>
      </c>
      <c r="J15" s="99"/>
      <c r="K15" s="98">
        <v>0</v>
      </c>
      <c r="L15" s="99">
        <v>0</v>
      </c>
      <c r="M15" s="98">
        <v>0</v>
      </c>
      <c r="N15" s="47">
        <f>D15*E15+F15*G15+H15*I15+J15*K15+L15+M15</f>
        <v>150</v>
      </c>
      <c r="O15" s="48">
        <f>TransitionsData!H8</f>
        <v>1</v>
      </c>
      <c r="P15" s="48">
        <f>TransitionsData!I8</f>
        <v>1</v>
      </c>
    </row>
    <row r="16" spans="1:18">
      <c r="B16" s="46"/>
      <c r="C16" s="25" t="s">
        <v>1</v>
      </c>
      <c r="D16" s="97">
        <v>50</v>
      </c>
      <c r="E16" s="98">
        <v>4</v>
      </c>
      <c r="F16" s="99"/>
      <c r="G16" s="98">
        <v>0</v>
      </c>
      <c r="H16" s="99"/>
      <c r="I16" s="98">
        <v>0</v>
      </c>
      <c r="J16" s="99"/>
      <c r="K16" s="98">
        <v>0</v>
      </c>
      <c r="L16" s="99">
        <v>0</v>
      </c>
      <c r="M16" s="98">
        <v>0</v>
      </c>
      <c r="N16" s="47">
        <f t="shared" ref="N16:N19" si="0">D16*E16+F16*G16+H16*I16+J16*K16+L16+M16</f>
        <v>200</v>
      </c>
      <c r="O16" s="48">
        <f>TransitionsData!H11</f>
        <v>1</v>
      </c>
      <c r="P16" s="48">
        <f>TransitionsData!I11</f>
        <v>1</v>
      </c>
    </row>
    <row r="17" spans="2:16">
      <c r="B17" s="46"/>
      <c r="C17" s="25" t="s">
        <v>13</v>
      </c>
      <c r="D17" s="97">
        <v>50</v>
      </c>
      <c r="E17" s="98">
        <v>8</v>
      </c>
      <c r="F17" s="99">
        <v>500</v>
      </c>
      <c r="G17" s="98">
        <v>1</v>
      </c>
      <c r="H17" s="99"/>
      <c r="I17" s="98">
        <v>0</v>
      </c>
      <c r="J17" s="99"/>
      <c r="K17" s="98">
        <v>0</v>
      </c>
      <c r="L17" s="99">
        <v>0</v>
      </c>
      <c r="M17" s="98">
        <v>0</v>
      </c>
      <c r="N17" s="47">
        <f t="shared" si="0"/>
        <v>900</v>
      </c>
      <c r="O17" s="48">
        <f>TransitionsData!H15</f>
        <v>0.42307692307692307</v>
      </c>
      <c r="P17" s="48">
        <f>TransitionsData!I15</f>
        <v>0.42307692307692307</v>
      </c>
    </row>
    <row r="18" spans="2:16">
      <c r="B18" s="46"/>
      <c r="C18" s="25" t="s">
        <v>2</v>
      </c>
      <c r="D18" s="97">
        <v>50</v>
      </c>
      <c r="E18" s="98">
        <v>5</v>
      </c>
      <c r="F18" s="99"/>
      <c r="G18" s="98">
        <v>0</v>
      </c>
      <c r="H18" s="99"/>
      <c r="I18" s="98">
        <v>0</v>
      </c>
      <c r="J18" s="99"/>
      <c r="K18" s="98">
        <v>0</v>
      </c>
      <c r="L18" s="99">
        <v>0</v>
      </c>
      <c r="M18" s="98">
        <v>0</v>
      </c>
      <c r="N18" s="47">
        <f t="shared" si="0"/>
        <v>250</v>
      </c>
      <c r="O18" s="48">
        <f>TransitionsData!H19</f>
        <v>0</v>
      </c>
      <c r="P18" s="48">
        <f>TransitionsData!I19</f>
        <v>0</v>
      </c>
    </row>
    <row r="19" spans="2:16">
      <c r="B19" s="46"/>
      <c r="C19" s="26" t="s">
        <v>69</v>
      </c>
      <c r="D19" s="97">
        <v>50</v>
      </c>
      <c r="E19" s="98">
        <v>2</v>
      </c>
      <c r="F19" s="99"/>
      <c r="G19" s="98">
        <v>0</v>
      </c>
      <c r="H19" s="99"/>
      <c r="I19" s="98">
        <v>0</v>
      </c>
      <c r="J19" s="99"/>
      <c r="K19" s="98">
        <v>0</v>
      </c>
      <c r="L19" s="99">
        <v>0</v>
      </c>
      <c r="M19" s="98">
        <v>0</v>
      </c>
      <c r="N19" s="47">
        <f t="shared" si="0"/>
        <v>100</v>
      </c>
      <c r="O19" s="48">
        <f>TransitionsData!H22</f>
        <v>7.6923076923076927E-2</v>
      </c>
      <c r="P19" s="48">
        <f>TransitionsData!I22</f>
        <v>0.40384615384615385</v>
      </c>
    </row>
    <row r="20" spans="2:16">
      <c r="B20" s="46"/>
    </row>
    <row r="22" spans="2:16" ht="15.75">
      <c r="B22" s="6" t="s">
        <v>43</v>
      </c>
      <c r="D22" s="80" t="s">
        <v>22</v>
      </c>
      <c r="E22" s="81"/>
      <c r="F22" s="81"/>
      <c r="G22" s="81"/>
      <c r="H22" s="81"/>
      <c r="I22" s="81"/>
      <c r="J22" s="81"/>
      <c r="K22" s="81"/>
      <c r="L22" s="81"/>
      <c r="M22" s="81"/>
      <c r="N22" s="81"/>
      <c r="O22" s="81"/>
      <c r="P22" s="82"/>
    </row>
    <row r="23" spans="2:16" ht="80.099999999999994" customHeight="1">
      <c r="D23" s="83" t="s">
        <v>3</v>
      </c>
      <c r="E23" s="84"/>
      <c r="F23" s="83" t="s">
        <v>4</v>
      </c>
      <c r="G23" s="84"/>
      <c r="H23" s="83" t="s">
        <v>5</v>
      </c>
      <c r="I23" s="84"/>
      <c r="J23" s="85" t="s">
        <v>8</v>
      </c>
      <c r="K23" s="86"/>
      <c r="L23" s="39" t="s">
        <v>6</v>
      </c>
      <c r="M23" s="40" t="s">
        <v>9</v>
      </c>
      <c r="N23" s="41" t="s">
        <v>15</v>
      </c>
      <c r="O23" s="39" t="s">
        <v>65</v>
      </c>
      <c r="P23" s="39" t="s">
        <v>55</v>
      </c>
    </row>
    <row r="24" spans="2:16" ht="15.75">
      <c r="D24" s="42" t="s">
        <v>18</v>
      </c>
      <c r="E24" s="42" t="s">
        <v>16</v>
      </c>
      <c r="F24" s="42" t="s">
        <v>17</v>
      </c>
      <c r="G24" s="42" t="s">
        <v>14</v>
      </c>
      <c r="H24" s="42" t="s">
        <v>20</v>
      </c>
      <c r="I24" s="42" t="s">
        <v>19</v>
      </c>
      <c r="J24" s="43" t="s">
        <v>17</v>
      </c>
      <c r="K24" s="43" t="s">
        <v>14</v>
      </c>
      <c r="L24" s="43" t="s">
        <v>21</v>
      </c>
      <c r="M24" s="49" t="s">
        <v>21</v>
      </c>
      <c r="N24" s="45" t="s">
        <v>21</v>
      </c>
      <c r="O24" s="45" t="s">
        <v>23</v>
      </c>
      <c r="P24" s="45" t="s">
        <v>23</v>
      </c>
    </row>
    <row r="25" spans="2:16">
      <c r="C25" s="25" t="s">
        <v>0</v>
      </c>
      <c r="D25" s="97">
        <v>50</v>
      </c>
      <c r="E25" s="98">
        <v>3</v>
      </c>
      <c r="F25" s="99"/>
      <c r="G25" s="98">
        <v>0</v>
      </c>
      <c r="H25" s="99"/>
      <c r="I25" s="98">
        <v>0</v>
      </c>
      <c r="J25" s="99"/>
      <c r="K25" s="98">
        <v>0</v>
      </c>
      <c r="L25" s="99">
        <v>0</v>
      </c>
      <c r="M25" s="98">
        <v>0</v>
      </c>
      <c r="N25" s="47">
        <f>D25*E25+F25*G25+H25*I25+J25*K25+L25+M25</f>
        <v>150</v>
      </c>
      <c r="O25" s="48">
        <f>TransitionsData!H8</f>
        <v>1</v>
      </c>
      <c r="P25" s="48">
        <f>TransitionsData!I8</f>
        <v>1</v>
      </c>
    </row>
    <row r="26" spans="2:16">
      <c r="C26" s="25" t="s">
        <v>1</v>
      </c>
      <c r="D26" s="97">
        <v>50</v>
      </c>
      <c r="E26" s="98">
        <v>4</v>
      </c>
      <c r="F26" s="99"/>
      <c r="G26" s="98">
        <v>0</v>
      </c>
      <c r="H26" s="99"/>
      <c r="I26" s="98">
        <v>0</v>
      </c>
      <c r="J26" s="99"/>
      <c r="K26" s="98">
        <v>0</v>
      </c>
      <c r="L26" s="99">
        <v>0</v>
      </c>
      <c r="M26" s="98">
        <v>0</v>
      </c>
      <c r="N26" s="47">
        <f t="shared" ref="N26:N29" si="1">D26*E26+F26*G26+H26*I26+J26*K26+L26+M26</f>
        <v>200</v>
      </c>
      <c r="O26" s="48">
        <f>TransitionsData!H11</f>
        <v>1</v>
      </c>
      <c r="P26" s="48">
        <f>TransitionsData!I11</f>
        <v>1</v>
      </c>
    </row>
    <row r="27" spans="2:16">
      <c r="C27" s="25" t="s">
        <v>13</v>
      </c>
      <c r="D27" s="97">
        <v>50</v>
      </c>
      <c r="E27" s="98">
        <v>40</v>
      </c>
      <c r="F27" s="99">
        <v>440</v>
      </c>
      <c r="G27" s="98">
        <v>50</v>
      </c>
      <c r="H27" s="99"/>
      <c r="I27" s="98">
        <v>0</v>
      </c>
      <c r="J27" s="99"/>
      <c r="K27" s="98">
        <v>0</v>
      </c>
      <c r="L27" s="99">
        <v>0</v>
      </c>
      <c r="M27" s="98">
        <v>0</v>
      </c>
      <c r="N27" s="47">
        <f t="shared" si="1"/>
        <v>24000</v>
      </c>
      <c r="O27" s="48">
        <f>TransitionsData!H15</f>
        <v>0.42307692307692307</v>
      </c>
      <c r="P27" s="48">
        <f>TransitionsData!I15</f>
        <v>0.42307692307692307</v>
      </c>
    </row>
    <row r="28" spans="2:16">
      <c r="C28" s="25" t="s">
        <v>2</v>
      </c>
      <c r="D28" s="97">
        <v>50</v>
      </c>
      <c r="E28" s="98">
        <v>20</v>
      </c>
      <c r="F28" s="99"/>
      <c r="G28" s="98">
        <v>0</v>
      </c>
      <c r="H28" s="99"/>
      <c r="I28" s="98">
        <v>0</v>
      </c>
      <c r="J28" s="99"/>
      <c r="K28" s="98">
        <v>0</v>
      </c>
      <c r="L28" s="99">
        <v>0</v>
      </c>
      <c r="M28" s="98">
        <v>0</v>
      </c>
      <c r="N28" s="47">
        <f t="shared" si="1"/>
        <v>1000</v>
      </c>
      <c r="O28" s="48">
        <f>TransitionsData!H19</f>
        <v>0</v>
      </c>
      <c r="P28" s="48">
        <f>TransitionsData!I19</f>
        <v>0</v>
      </c>
    </row>
    <row r="29" spans="2:16">
      <c r="C29" s="26" t="s">
        <v>69</v>
      </c>
      <c r="D29" s="97">
        <v>50</v>
      </c>
      <c r="E29" s="98">
        <v>10</v>
      </c>
      <c r="F29" s="99"/>
      <c r="G29" s="98">
        <v>0</v>
      </c>
      <c r="H29" s="99"/>
      <c r="I29" s="98">
        <v>0</v>
      </c>
      <c r="J29" s="99"/>
      <c r="K29" s="98">
        <v>0</v>
      </c>
      <c r="L29" s="99">
        <v>0</v>
      </c>
      <c r="M29" s="98">
        <v>0</v>
      </c>
      <c r="N29" s="47">
        <f t="shared" si="1"/>
        <v>500</v>
      </c>
      <c r="O29" s="48">
        <f>TransitionsData!H22</f>
        <v>7.6923076923076927E-2</v>
      </c>
      <c r="P29" s="48">
        <f>TransitionsData!I22</f>
        <v>0.40384615384615385</v>
      </c>
    </row>
    <row r="30" spans="2:16">
      <c r="C30" s="50" t="s">
        <v>44</v>
      </c>
      <c r="D30" s="100">
        <v>50</v>
      </c>
    </row>
  </sheetData>
  <sheetProtection sheet="1" objects="1" scenarios="1"/>
  <mergeCells count="11">
    <mergeCell ref="D12:P12"/>
    <mergeCell ref="A1:P1"/>
    <mergeCell ref="D23:E23"/>
    <mergeCell ref="F23:G23"/>
    <mergeCell ref="H23:I23"/>
    <mergeCell ref="J23:K23"/>
    <mergeCell ref="D13:E13"/>
    <mergeCell ref="F13:G13"/>
    <mergeCell ref="H13:I13"/>
    <mergeCell ref="J13:K13"/>
    <mergeCell ref="D22:P22"/>
  </mergeCells>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8"/>
  <sheetViews>
    <sheetView workbookViewId="0">
      <selection activeCell="F13" sqref="F13"/>
    </sheetView>
  </sheetViews>
  <sheetFormatPr defaultColWidth="11" defaultRowHeight="15"/>
  <cols>
    <col min="1" max="2" width="3.5" style="1" customWidth="1"/>
    <col min="3" max="3" width="51.125" style="1" customWidth="1"/>
    <col min="4" max="4" width="9" style="1" bestFit="1" customWidth="1"/>
    <col min="5" max="5" width="8.375" style="1" customWidth="1"/>
    <col min="6" max="6" width="9" style="1" bestFit="1" customWidth="1"/>
    <col min="7" max="13" width="8.375" style="1" customWidth="1"/>
    <col min="14" max="14" width="9" style="1" bestFit="1" customWidth="1"/>
    <col min="15" max="26" width="8.375" style="1" customWidth="1"/>
    <col min="27" max="16384" width="11" style="1"/>
  </cols>
  <sheetData>
    <row r="1" spans="1:19" ht="18">
      <c r="A1" s="65" t="s">
        <v>49</v>
      </c>
      <c r="B1" s="65"/>
      <c r="C1" s="65"/>
      <c r="D1" s="65"/>
      <c r="E1" s="65"/>
      <c r="F1" s="65"/>
      <c r="G1" s="65"/>
      <c r="H1" s="65"/>
      <c r="I1" s="65"/>
      <c r="J1" s="65"/>
      <c r="K1" s="65"/>
      <c r="L1" s="65"/>
      <c r="M1" s="65"/>
      <c r="N1" s="65"/>
    </row>
    <row r="2" spans="1:19">
      <c r="I2" s="33"/>
      <c r="J2" s="33"/>
      <c r="K2" s="33"/>
      <c r="L2" s="33"/>
      <c r="M2" s="33"/>
      <c r="N2" s="33"/>
      <c r="O2" s="33"/>
      <c r="P2" s="33"/>
      <c r="Q2" s="33"/>
      <c r="R2" s="33"/>
      <c r="S2" s="33"/>
    </row>
    <row r="3" spans="1:19" ht="15.75">
      <c r="B3" s="34" t="s">
        <v>10</v>
      </c>
      <c r="D3" s="63"/>
      <c r="E3" s="64"/>
      <c r="F3" s="64"/>
      <c r="I3" s="33"/>
      <c r="J3" s="33"/>
      <c r="K3" s="33"/>
      <c r="L3" s="33"/>
      <c r="M3" s="33"/>
      <c r="N3" s="33"/>
      <c r="O3" s="33"/>
      <c r="P3" s="33"/>
      <c r="Q3" s="33"/>
      <c r="R3" s="33"/>
      <c r="S3" s="33"/>
    </row>
    <row r="4" spans="1:19" ht="15.75">
      <c r="D4" s="35" t="s">
        <v>15</v>
      </c>
      <c r="G4" s="33"/>
      <c r="H4" s="33"/>
      <c r="I4" s="33"/>
      <c r="J4" s="33"/>
      <c r="K4" s="33"/>
      <c r="L4" s="33"/>
      <c r="M4" s="33"/>
      <c r="N4" s="33"/>
      <c r="O4" s="33"/>
      <c r="P4" s="33"/>
      <c r="Q4" s="33"/>
    </row>
    <row r="5" spans="1:19">
      <c r="B5" s="36"/>
      <c r="C5" s="26" t="s">
        <v>78</v>
      </c>
      <c r="D5" s="37">
        <v>20000</v>
      </c>
      <c r="E5" s="33"/>
      <c r="F5" s="33"/>
      <c r="G5" s="33"/>
      <c r="H5" s="33"/>
      <c r="I5" s="33"/>
      <c r="J5" s="33"/>
      <c r="K5" s="33"/>
      <c r="L5" s="33"/>
    </row>
    <row r="6" spans="1:19">
      <c r="C6" s="26" t="s">
        <v>79</v>
      </c>
      <c r="D6" s="37">
        <v>3000</v>
      </c>
      <c r="E6" s="33"/>
      <c r="F6" s="33"/>
      <c r="G6" s="33"/>
      <c r="H6" s="33"/>
      <c r="I6" s="33"/>
      <c r="J6" s="33"/>
      <c r="K6" s="33"/>
      <c r="L6" s="33"/>
    </row>
    <row r="7" spans="1:19">
      <c r="C7" s="26" t="s">
        <v>9</v>
      </c>
      <c r="D7" s="37">
        <v>0</v>
      </c>
      <c r="E7" s="33"/>
      <c r="F7" s="33"/>
      <c r="G7" s="33"/>
      <c r="H7" s="33"/>
      <c r="I7" s="33"/>
      <c r="J7" s="33"/>
      <c r="K7" s="33"/>
      <c r="L7" s="33"/>
    </row>
    <row r="8" spans="1:19">
      <c r="C8" s="12"/>
      <c r="D8" s="51"/>
      <c r="E8" s="52"/>
      <c r="F8" s="51"/>
      <c r="G8" s="33"/>
      <c r="H8" s="33"/>
      <c r="I8" s="33"/>
      <c r="J8" s="33"/>
      <c r="K8" s="33"/>
      <c r="L8" s="33"/>
      <c r="M8" s="33"/>
      <c r="N8" s="33"/>
    </row>
    <row r="9" spans="1:19">
      <c r="D9" s="33"/>
      <c r="E9" s="33"/>
      <c r="F9" s="33"/>
      <c r="G9" s="33"/>
      <c r="H9" s="33"/>
      <c r="I9" s="33"/>
      <c r="J9" s="33"/>
      <c r="K9" s="33"/>
      <c r="L9" s="33"/>
      <c r="M9" s="33"/>
      <c r="N9" s="33"/>
    </row>
    <row r="10" spans="1:19" ht="15.75">
      <c r="B10" s="6" t="s">
        <v>67</v>
      </c>
      <c r="D10" s="91" t="s">
        <v>66</v>
      </c>
      <c r="E10" s="92"/>
      <c r="F10" s="92"/>
      <c r="G10" s="92"/>
      <c r="H10" s="92"/>
      <c r="I10" s="92"/>
      <c r="J10" s="92"/>
      <c r="K10" s="92"/>
      <c r="L10" s="92"/>
      <c r="M10" s="92"/>
      <c r="N10" s="93"/>
      <c r="O10" s="53"/>
    </row>
    <row r="11" spans="1:19" ht="69" customHeight="1">
      <c r="D11" s="87" t="s">
        <v>3</v>
      </c>
      <c r="E11" s="88"/>
      <c r="F11" s="87" t="s">
        <v>4</v>
      </c>
      <c r="G11" s="88"/>
      <c r="H11" s="87" t="s">
        <v>5</v>
      </c>
      <c r="I11" s="88"/>
      <c r="J11" s="89" t="s">
        <v>8</v>
      </c>
      <c r="K11" s="90"/>
      <c r="L11" s="54" t="s">
        <v>6</v>
      </c>
      <c r="M11" s="40" t="s">
        <v>9</v>
      </c>
      <c r="N11" s="40" t="s">
        <v>15</v>
      </c>
    </row>
    <row r="12" spans="1:19" s="31" customFormat="1" ht="15.75">
      <c r="D12" s="44" t="s">
        <v>18</v>
      </c>
      <c r="E12" s="44" t="s">
        <v>16</v>
      </c>
      <c r="F12" s="44" t="s">
        <v>17</v>
      </c>
      <c r="G12" s="44" t="s">
        <v>14</v>
      </c>
      <c r="H12" s="44" t="s">
        <v>20</v>
      </c>
      <c r="I12" s="44" t="s">
        <v>19</v>
      </c>
      <c r="J12" s="45" t="s">
        <v>17</v>
      </c>
      <c r="K12" s="45" t="s">
        <v>14</v>
      </c>
      <c r="L12" s="45" t="s">
        <v>21</v>
      </c>
      <c r="M12" s="44" t="s">
        <v>21</v>
      </c>
      <c r="N12" s="45" t="s">
        <v>21</v>
      </c>
    </row>
    <row r="13" spans="1:19">
      <c r="B13" s="46"/>
      <c r="C13" s="25" t="s">
        <v>0</v>
      </c>
      <c r="D13" s="55">
        <v>50</v>
      </c>
      <c r="E13" s="56">
        <v>3</v>
      </c>
      <c r="F13" s="56"/>
      <c r="G13" s="56">
        <v>0</v>
      </c>
      <c r="H13" s="56"/>
      <c r="I13" s="56">
        <v>0</v>
      </c>
      <c r="J13" s="56"/>
      <c r="K13" s="56">
        <v>0</v>
      </c>
      <c r="L13" s="56">
        <v>0</v>
      </c>
      <c r="M13" s="56">
        <v>0</v>
      </c>
      <c r="N13" s="37">
        <f>D13*E13+F13*G13+H13*I13+J13*K13+L13+M13</f>
        <v>150</v>
      </c>
    </row>
    <row r="14" spans="1:19">
      <c r="B14" s="46"/>
      <c r="C14" s="25" t="s">
        <v>1</v>
      </c>
      <c r="D14" s="55">
        <v>50</v>
      </c>
      <c r="E14" s="56">
        <v>4</v>
      </c>
      <c r="F14" s="56"/>
      <c r="G14" s="56">
        <v>0</v>
      </c>
      <c r="H14" s="56"/>
      <c r="I14" s="56">
        <v>0</v>
      </c>
      <c r="J14" s="56"/>
      <c r="K14" s="56">
        <v>0</v>
      </c>
      <c r="L14" s="56">
        <v>0</v>
      </c>
      <c r="M14" s="56">
        <v>0</v>
      </c>
      <c r="N14" s="37">
        <f t="shared" ref="N14:N17" si="0">D14*E14+F14*G14+H14*I14+J14*K14+L14+M14</f>
        <v>200</v>
      </c>
    </row>
    <row r="15" spans="1:19">
      <c r="B15" s="46"/>
      <c r="C15" s="25" t="s">
        <v>13</v>
      </c>
      <c r="D15" s="55">
        <v>50</v>
      </c>
      <c r="E15" s="56">
        <v>8</v>
      </c>
      <c r="F15" s="55">
        <v>500</v>
      </c>
      <c r="G15" s="56">
        <v>1</v>
      </c>
      <c r="H15" s="56"/>
      <c r="I15" s="56">
        <v>0</v>
      </c>
      <c r="J15" s="56"/>
      <c r="K15" s="56">
        <v>0</v>
      </c>
      <c r="L15" s="56">
        <v>0</v>
      </c>
      <c r="M15" s="56">
        <v>0</v>
      </c>
      <c r="N15" s="37">
        <f t="shared" si="0"/>
        <v>900</v>
      </c>
    </row>
    <row r="16" spans="1:19">
      <c r="B16" s="46"/>
      <c r="C16" s="25" t="s">
        <v>2</v>
      </c>
      <c r="D16" s="55">
        <v>50</v>
      </c>
      <c r="E16" s="56">
        <v>5</v>
      </c>
      <c r="F16" s="56"/>
      <c r="G16" s="56">
        <v>0</v>
      </c>
      <c r="H16" s="56"/>
      <c r="I16" s="56">
        <v>0</v>
      </c>
      <c r="J16" s="56"/>
      <c r="K16" s="56">
        <v>0</v>
      </c>
      <c r="L16" s="56">
        <v>0</v>
      </c>
      <c r="M16" s="56">
        <v>0</v>
      </c>
      <c r="N16" s="37">
        <f t="shared" si="0"/>
        <v>250</v>
      </c>
    </row>
    <row r="17" spans="2:14">
      <c r="B17" s="46"/>
      <c r="C17" s="26" t="s">
        <v>69</v>
      </c>
      <c r="D17" s="55">
        <v>50</v>
      </c>
      <c r="E17" s="56">
        <v>2</v>
      </c>
      <c r="F17" s="56"/>
      <c r="G17" s="56">
        <v>0</v>
      </c>
      <c r="H17" s="56"/>
      <c r="I17" s="56">
        <v>0</v>
      </c>
      <c r="J17" s="56"/>
      <c r="K17" s="56">
        <v>0</v>
      </c>
      <c r="L17" s="56">
        <v>0</v>
      </c>
      <c r="M17" s="56">
        <v>0</v>
      </c>
      <c r="N17" s="37">
        <f t="shared" si="0"/>
        <v>100</v>
      </c>
    </row>
    <row r="18" spans="2:14">
      <c r="B18" s="46"/>
      <c r="D18" s="33"/>
      <c r="E18" s="33"/>
      <c r="F18" s="33"/>
      <c r="G18" s="33"/>
      <c r="H18" s="33"/>
      <c r="I18" s="33"/>
      <c r="J18" s="33"/>
      <c r="K18" s="33"/>
      <c r="L18" s="33"/>
      <c r="M18" s="33"/>
      <c r="N18" s="33"/>
    </row>
    <row r="19" spans="2:14">
      <c r="D19" s="33"/>
      <c r="E19" s="33"/>
      <c r="F19" s="33"/>
      <c r="G19" s="33"/>
      <c r="H19" s="33"/>
      <c r="I19" s="33"/>
      <c r="J19" s="33"/>
      <c r="K19" s="33"/>
      <c r="L19" s="33"/>
      <c r="M19" s="33"/>
      <c r="N19" s="33"/>
    </row>
    <row r="20" spans="2:14" ht="15.75">
      <c r="B20" s="6" t="s">
        <v>43</v>
      </c>
      <c r="D20" s="91" t="s">
        <v>50</v>
      </c>
      <c r="E20" s="92"/>
      <c r="F20" s="92"/>
      <c r="G20" s="92"/>
      <c r="H20" s="92"/>
      <c r="I20" s="92"/>
      <c r="J20" s="92"/>
      <c r="K20" s="92"/>
      <c r="L20" s="92"/>
      <c r="M20" s="92"/>
      <c r="N20" s="93"/>
    </row>
    <row r="21" spans="2:14" ht="70.5">
      <c r="D21" s="87" t="s">
        <v>3</v>
      </c>
      <c r="E21" s="88"/>
      <c r="F21" s="87" t="s">
        <v>4</v>
      </c>
      <c r="G21" s="88"/>
      <c r="H21" s="87" t="s">
        <v>5</v>
      </c>
      <c r="I21" s="88"/>
      <c r="J21" s="89" t="s">
        <v>8</v>
      </c>
      <c r="K21" s="90"/>
      <c r="L21" s="54" t="s">
        <v>6</v>
      </c>
      <c r="M21" s="40" t="s">
        <v>9</v>
      </c>
      <c r="N21" s="40" t="s">
        <v>15</v>
      </c>
    </row>
    <row r="22" spans="2:14" ht="15.75">
      <c r="D22" s="44" t="s">
        <v>18</v>
      </c>
      <c r="E22" s="44" t="s">
        <v>16</v>
      </c>
      <c r="F22" s="44" t="s">
        <v>17</v>
      </c>
      <c r="G22" s="44" t="s">
        <v>14</v>
      </c>
      <c r="H22" s="44" t="s">
        <v>20</v>
      </c>
      <c r="I22" s="44" t="s">
        <v>19</v>
      </c>
      <c r="J22" s="45" t="s">
        <v>17</v>
      </c>
      <c r="K22" s="45" t="s">
        <v>14</v>
      </c>
      <c r="L22" s="45" t="s">
        <v>21</v>
      </c>
      <c r="M22" s="49" t="s">
        <v>21</v>
      </c>
      <c r="N22" s="45" t="s">
        <v>21</v>
      </c>
    </row>
    <row r="23" spans="2:14">
      <c r="C23" s="25" t="s">
        <v>0</v>
      </c>
      <c r="D23" s="55">
        <v>50</v>
      </c>
      <c r="E23" s="56">
        <v>3</v>
      </c>
      <c r="F23" s="56"/>
      <c r="G23" s="56">
        <v>0</v>
      </c>
      <c r="H23" s="56"/>
      <c r="I23" s="56">
        <v>0</v>
      </c>
      <c r="J23" s="56"/>
      <c r="K23" s="56">
        <v>0</v>
      </c>
      <c r="L23" s="56">
        <v>0</v>
      </c>
      <c r="M23" s="56">
        <v>0</v>
      </c>
      <c r="N23" s="37">
        <f>D23*E23+F23*G23+H23*I23+J23*K23+L23+M23</f>
        <v>150</v>
      </c>
    </row>
    <row r="24" spans="2:14">
      <c r="C24" s="25" t="s">
        <v>1</v>
      </c>
      <c r="D24" s="55">
        <v>50</v>
      </c>
      <c r="E24" s="56">
        <v>4</v>
      </c>
      <c r="F24" s="56"/>
      <c r="G24" s="56">
        <v>0</v>
      </c>
      <c r="H24" s="56"/>
      <c r="I24" s="56">
        <v>0</v>
      </c>
      <c r="J24" s="56"/>
      <c r="K24" s="56">
        <v>0</v>
      </c>
      <c r="L24" s="56">
        <v>0</v>
      </c>
      <c r="M24" s="56">
        <v>0</v>
      </c>
      <c r="N24" s="37">
        <f t="shared" ref="N24:N27" si="1">D24*E24+F24*G24+H24*I24+J24*K24+L24+M24</f>
        <v>200</v>
      </c>
    </row>
    <row r="25" spans="2:14">
      <c r="C25" s="25" t="s">
        <v>13</v>
      </c>
      <c r="D25" s="55">
        <v>50</v>
      </c>
      <c r="E25" s="56">
        <v>40</v>
      </c>
      <c r="F25" s="56">
        <v>440</v>
      </c>
      <c r="G25" s="56">
        <v>50</v>
      </c>
      <c r="H25" s="56"/>
      <c r="I25" s="56">
        <v>0</v>
      </c>
      <c r="J25" s="56"/>
      <c r="K25" s="56">
        <v>0</v>
      </c>
      <c r="L25" s="56">
        <v>0</v>
      </c>
      <c r="M25" s="56">
        <v>0</v>
      </c>
      <c r="N25" s="37">
        <f t="shared" si="1"/>
        <v>24000</v>
      </c>
    </row>
    <row r="26" spans="2:14">
      <c r="C26" s="25" t="s">
        <v>2</v>
      </c>
      <c r="D26" s="55">
        <v>50</v>
      </c>
      <c r="E26" s="56">
        <v>20</v>
      </c>
      <c r="F26" s="56"/>
      <c r="G26" s="56">
        <v>0</v>
      </c>
      <c r="H26" s="56"/>
      <c r="I26" s="56">
        <v>0</v>
      </c>
      <c r="J26" s="56"/>
      <c r="K26" s="56">
        <v>0</v>
      </c>
      <c r="L26" s="56">
        <v>0</v>
      </c>
      <c r="M26" s="56">
        <v>0</v>
      </c>
      <c r="N26" s="37">
        <f t="shared" si="1"/>
        <v>1000</v>
      </c>
    </row>
    <row r="27" spans="2:14">
      <c r="C27" s="26" t="s">
        <v>69</v>
      </c>
      <c r="D27" s="55">
        <v>50</v>
      </c>
      <c r="E27" s="56">
        <v>10</v>
      </c>
      <c r="F27" s="56"/>
      <c r="G27" s="56">
        <v>0</v>
      </c>
      <c r="H27" s="56"/>
      <c r="I27" s="56">
        <v>0</v>
      </c>
      <c r="J27" s="56"/>
      <c r="K27" s="56">
        <v>0</v>
      </c>
      <c r="L27" s="56">
        <v>0</v>
      </c>
      <c r="M27" s="56">
        <v>0</v>
      </c>
      <c r="N27" s="37">
        <f t="shared" si="1"/>
        <v>500</v>
      </c>
    </row>
    <row r="28" spans="2:14">
      <c r="C28" s="50" t="s">
        <v>44</v>
      </c>
      <c r="D28" s="57">
        <v>50</v>
      </c>
    </row>
  </sheetData>
  <sheetProtection sheet="1" objects="1" scenarios="1"/>
  <mergeCells count="11">
    <mergeCell ref="A1:N1"/>
    <mergeCell ref="F21:G21"/>
    <mergeCell ref="H21:I21"/>
    <mergeCell ref="J21:K21"/>
    <mergeCell ref="D10:N10"/>
    <mergeCell ref="D20:N20"/>
    <mergeCell ref="D11:E11"/>
    <mergeCell ref="F11:G11"/>
    <mergeCell ref="H11:I11"/>
    <mergeCell ref="J11:K11"/>
    <mergeCell ref="D21:E21"/>
  </mergeCells>
  <phoneticPr fontId="4" type="noConversion"/>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C14" sqref="C14"/>
    </sheetView>
  </sheetViews>
  <sheetFormatPr defaultColWidth="10.875" defaultRowHeight="15"/>
  <cols>
    <col min="1" max="1" width="4.125" style="1" customWidth="1"/>
    <col min="2" max="2" width="3.125" style="1" customWidth="1"/>
    <col min="3" max="3" width="96.375" style="1" customWidth="1"/>
    <col min="4" max="5" width="18.125" style="1" customWidth="1"/>
    <col min="6" max="16384" width="10.875" style="1"/>
  </cols>
  <sheetData>
    <row r="1" spans="1:5" ht="38.1" customHeight="1">
      <c r="A1" s="65" t="s">
        <v>51</v>
      </c>
      <c r="B1" s="65"/>
      <c r="C1" s="65"/>
      <c r="D1" s="65"/>
      <c r="E1" s="65"/>
    </row>
    <row r="4" spans="1:5" ht="15.75">
      <c r="B4" s="6" t="s">
        <v>26</v>
      </c>
      <c r="D4" s="2">
        <f>SUM(CostData!D7:D9)</f>
        <v>23000</v>
      </c>
    </row>
    <row r="5" spans="1:5" ht="15.75">
      <c r="B5" s="6"/>
      <c r="D5" s="2"/>
    </row>
    <row r="6" spans="1:5">
      <c r="D6" s="2"/>
    </row>
    <row r="7" spans="1:5" ht="78.75">
      <c r="D7" s="8" t="s">
        <v>42</v>
      </c>
      <c r="E7" s="8" t="s">
        <v>52</v>
      </c>
    </row>
    <row r="8" spans="1:5" ht="15.75">
      <c r="B8" s="6" t="s">
        <v>25</v>
      </c>
      <c r="E8" s="2"/>
    </row>
    <row r="9" spans="1:5">
      <c r="C9" s="1" t="s">
        <v>62</v>
      </c>
      <c r="D9" s="7">
        <f>TransitionsData!H22</f>
        <v>7.6923076923076927E-2</v>
      </c>
      <c r="E9" s="7">
        <f>TransitionsData!I22</f>
        <v>0.40384615384615385</v>
      </c>
    </row>
    <row r="10" spans="1:5">
      <c r="E10" s="3"/>
    </row>
    <row r="11" spans="1:5" ht="15.75">
      <c r="B11" s="6" t="s">
        <v>24</v>
      </c>
      <c r="E11" s="3"/>
    </row>
    <row r="12" spans="1:5">
      <c r="C12" s="1" t="s">
        <v>34</v>
      </c>
      <c r="D12" s="4">
        <f>SUMPRODUCT(CostData!N15:N19,CostData!O15:O19)</f>
        <v>738.46153846153845</v>
      </c>
      <c r="E12" s="2">
        <f>SUMPRODUCT(CostData!N15:N19,CostData!P15:P19)</f>
        <v>771.15384615384608</v>
      </c>
    </row>
    <row r="13" spans="1:5">
      <c r="C13" s="1" t="s">
        <v>28</v>
      </c>
      <c r="D13" s="4">
        <f>SUMPRODUCT(CostData!N25:N29,CostData!O25:O29)/CostData!D30</f>
        <v>210.84615384615387</v>
      </c>
      <c r="E13" s="2">
        <f>SUMPRODUCT(CostData!N25:N29,CostData!P25:P29)/CostData!D30</f>
        <v>214.11538461538461</v>
      </c>
    </row>
    <row r="14" spans="1:5">
      <c r="D14" s="4"/>
      <c r="E14" s="2"/>
    </row>
    <row r="15" spans="1:5" ht="15.75">
      <c r="B15" s="6" t="s">
        <v>27</v>
      </c>
      <c r="E15" s="2"/>
    </row>
    <row r="16" spans="1:5">
      <c r="C16" s="1" t="s">
        <v>60</v>
      </c>
      <c r="D16" s="5">
        <f>IF(D$9&gt;0,D12/D$9,"N/A")</f>
        <v>9600</v>
      </c>
      <c r="E16" s="5">
        <f>IF(E$9&gt;0,E12/E$9,"N/A")</f>
        <v>1909.5238095238092</v>
      </c>
    </row>
    <row r="17" spans="3:5">
      <c r="C17" s="1" t="s">
        <v>61</v>
      </c>
      <c r="D17" s="5">
        <f>IF(D$9&gt;0,D13/D$9,"N/A")</f>
        <v>2741</v>
      </c>
      <c r="E17" s="5">
        <f>IF(E$9&gt;0,E13/E$9,"N/A")</f>
        <v>530.19047619047615</v>
      </c>
    </row>
  </sheetData>
  <sheetProtection sheet="1" objects="1" scenarios="1"/>
  <mergeCells count="1">
    <mergeCell ref="A1:E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TransitionsData</vt:lpstr>
      <vt:lpstr>TransitionsDataSample</vt:lpstr>
      <vt:lpstr>CostData</vt:lpstr>
      <vt:lpstr>CostDataSample</vt:lpstr>
      <vt:lpstr>FDSCostSimultationTool_Summary</vt:lpstr>
    </vt:vector>
  </TitlesOfParts>
  <Company>Maxarth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Avinash Bhati</dc:creator>
  <cp:lastModifiedBy>Debus-Sherrill, Sara</cp:lastModifiedBy>
  <cp:lastPrinted>2016-02-08T12:52:53Z</cp:lastPrinted>
  <dcterms:created xsi:type="dcterms:W3CDTF">2015-09-02T19:23:49Z</dcterms:created>
  <dcterms:modified xsi:type="dcterms:W3CDTF">2017-05-17T17:58:35Z</dcterms:modified>
</cp:coreProperties>
</file>